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84" windowWidth="14340" windowHeight="8208"/>
  </bookViews>
  <sheets>
    <sheet name="Part A" sheetId="1" r:id="rId1"/>
    <sheet name="Part B" sheetId="10" r:id="rId2"/>
    <sheet name="Alternative formulation" sheetId="5" r:id="rId3"/>
    <sheet name="Intro to sensitivity" sheetId="7" r:id="rId4"/>
  </sheets>
  <definedNames>
    <definedName name="coin_cuttype" localSheetId="2" hidden="1">1</definedName>
    <definedName name="coin_cuttype" localSheetId="3" hidden="1">1</definedName>
    <definedName name="coin_cuttype" localSheetId="0" hidden="1">1</definedName>
    <definedName name="coin_dualtol" localSheetId="2" hidden="1">0.0000001</definedName>
    <definedName name="coin_dualtol" localSheetId="3" hidden="1">0.0000001</definedName>
    <definedName name="coin_dualtol" localSheetId="0" hidden="1">0.0000001</definedName>
    <definedName name="coin_heurs" localSheetId="2" hidden="1">1</definedName>
    <definedName name="coin_heurs" localSheetId="3" hidden="1">1</definedName>
    <definedName name="coin_heurs" localSheetId="0" hidden="1">1</definedName>
    <definedName name="coin_integerpresolve" localSheetId="2" hidden="1">1</definedName>
    <definedName name="coin_integerpresolve" localSheetId="3" hidden="1">1</definedName>
    <definedName name="coin_integerpresolve" localSheetId="0" hidden="1">1</definedName>
    <definedName name="coin_presolve1" localSheetId="2" hidden="1">1</definedName>
    <definedName name="coin_presolve1" localSheetId="3" hidden="1">1</definedName>
    <definedName name="coin_presolve1" localSheetId="0" hidden="1">1</definedName>
    <definedName name="coin_primaltol" localSheetId="2" hidden="1">0.0000001</definedName>
    <definedName name="coin_primaltol" localSheetId="3" hidden="1">0.0000001</definedName>
    <definedName name="coin_primaltol" localSheetId="0" hidden="1">0.0000001</definedName>
    <definedName name="param_cuthi" localSheetId="2" hidden="1">2E+30</definedName>
    <definedName name="param_cuthi" localSheetId="0" hidden="1">2E+30</definedName>
    <definedName name="param_cutlo" localSheetId="2" hidden="1">-2E+30</definedName>
    <definedName name="param_cutlo" localSheetId="0" hidden="1">-2E+30</definedName>
    <definedName name="param_deriv" localSheetId="2" hidden="1">3</definedName>
    <definedName name="param_deriv" localSheetId="0" hidden="1">3</definedName>
    <definedName name="param_epgap" localSheetId="2" hidden="1">0</definedName>
    <definedName name="param_epgap" localSheetId="0" hidden="1">0</definedName>
    <definedName name="param_epstep" localSheetId="2" hidden="1">0.000001</definedName>
    <definedName name="param_epstep" localSheetId="0" hidden="1">0.000001</definedName>
    <definedName name="param_iisbnd" localSheetId="2" hidden="1">0</definedName>
    <definedName name="param_iisbnd" localSheetId="0" hidden="1">0</definedName>
    <definedName name="param_reordr" localSheetId="2" hidden="1">0</definedName>
    <definedName name="param_reordr" localSheetId="0" hidden="1">0</definedName>
    <definedName name="solver_adj" localSheetId="2" hidden="1">'Alternative formulation'!$C$23:$G$23</definedName>
    <definedName name="solver_adj" localSheetId="3" hidden="1">'Intro to sensitivity'!$B$4:$C$4</definedName>
    <definedName name="solver_adj" localSheetId="0" hidden="1">'Part A'!$C$25:$Q$25</definedName>
    <definedName name="solver_adj_ob" localSheetId="2" hidden="1">1</definedName>
    <definedName name="solver_adj_ob" localSheetId="3" hidden="1">1</definedName>
    <definedName name="solver_adj_ob" localSheetId="0" hidden="1">1</definedName>
    <definedName name="solver_adj_ob1" localSheetId="2" hidden="1">1</definedName>
    <definedName name="solver_adj_ob1" localSheetId="0" hidden="1">1</definedName>
    <definedName name="solver_adj1" localSheetId="2" hidden="1">'Alternative formulation'!$C$25</definedName>
    <definedName name="solver_cct" localSheetId="2" hidden="1">20</definedName>
    <definedName name="solver_cct" localSheetId="0" hidden="1">20</definedName>
    <definedName name="solver_cgt" localSheetId="2" hidden="1">1</definedName>
    <definedName name="solver_cgt" localSheetId="0" hidden="1">1</definedName>
    <definedName name="solver_cha" localSheetId="2" hidden="1">0</definedName>
    <definedName name="solver_cha" localSheetId="3" hidden="1">0</definedName>
    <definedName name="solver_cha" localSheetId="0" hidden="1">0</definedName>
    <definedName name="solver_chc1" localSheetId="2" hidden="1">0</definedName>
    <definedName name="solver_chc1" localSheetId="3" hidden="1">0</definedName>
    <definedName name="solver_chc1" localSheetId="0" hidden="1">0</definedName>
    <definedName name="solver_chc2" localSheetId="2" hidden="1">0</definedName>
    <definedName name="solver_chc2" localSheetId="3" hidden="1">0</definedName>
    <definedName name="solver_chc2" localSheetId="0" hidden="1">0</definedName>
    <definedName name="solver_chc3" localSheetId="2" hidden="1">0</definedName>
    <definedName name="solver_chc3" localSheetId="3" hidden="1">0</definedName>
    <definedName name="solver_chc3" localSheetId="0" hidden="1">0</definedName>
    <definedName name="solver_chc4" localSheetId="3" hidden="1">0</definedName>
    <definedName name="solver_chc4" localSheetId="0" hidden="1">0</definedName>
    <definedName name="solver_chn" localSheetId="2" hidden="1">4</definedName>
    <definedName name="solver_chn" localSheetId="3" hidden="1">4</definedName>
    <definedName name="solver_chn" localSheetId="0" hidden="1">4</definedName>
    <definedName name="solver_chp1" localSheetId="2" hidden="1">0</definedName>
    <definedName name="solver_chp1" localSheetId="3" hidden="1">0</definedName>
    <definedName name="solver_chp1" localSheetId="0" hidden="1">0</definedName>
    <definedName name="solver_chp2" localSheetId="2" hidden="1">0</definedName>
    <definedName name="solver_chp2" localSheetId="3" hidden="1">0</definedName>
    <definedName name="solver_chp2" localSheetId="0" hidden="1">0</definedName>
    <definedName name="solver_chp3" localSheetId="2" hidden="1">0</definedName>
    <definedName name="solver_chp3" localSheetId="3" hidden="1">0</definedName>
    <definedName name="solver_chp3" localSheetId="0" hidden="1">0</definedName>
    <definedName name="solver_chp4" localSheetId="3" hidden="1">0</definedName>
    <definedName name="solver_chp4" localSheetId="0" hidden="1">0</definedName>
    <definedName name="solver_cht" localSheetId="2" hidden="1">0</definedName>
    <definedName name="solver_cht" localSheetId="3" hidden="1">0</definedName>
    <definedName name="solver_cht" localSheetId="0" hidden="1">0</definedName>
    <definedName name="solver_cir1" localSheetId="2" hidden="1">1</definedName>
    <definedName name="solver_cir1" localSheetId="3" hidden="1">1</definedName>
    <definedName name="solver_cir1" localSheetId="0" hidden="1">1</definedName>
    <definedName name="solver_cir2" localSheetId="2" hidden="1">1</definedName>
    <definedName name="solver_cir2" localSheetId="3" hidden="1">1</definedName>
    <definedName name="solver_cir2" localSheetId="0" hidden="1">1</definedName>
    <definedName name="solver_cir3" localSheetId="2" hidden="1">1</definedName>
    <definedName name="solver_cir3" localSheetId="3" hidden="1">1</definedName>
    <definedName name="solver_cir3" localSheetId="0" hidden="1">1</definedName>
    <definedName name="solver_cir4" localSheetId="3" hidden="1">1</definedName>
    <definedName name="solver_cir4" localSheetId="0" hidden="1">1</definedName>
    <definedName name="solver_con" localSheetId="2" hidden="1">" "</definedName>
    <definedName name="solver_con" localSheetId="3" hidden="1">" "</definedName>
    <definedName name="solver_con" localSheetId="0" hidden="1">" "</definedName>
    <definedName name="solver_con1" localSheetId="2" hidden="1">" "</definedName>
    <definedName name="solver_con1" localSheetId="3" hidden="1">" "</definedName>
    <definedName name="solver_con1" localSheetId="0" hidden="1">" "</definedName>
    <definedName name="solver_con2" localSheetId="2" hidden="1">" "</definedName>
    <definedName name="solver_con2" localSheetId="3" hidden="1">" "</definedName>
    <definedName name="solver_con2" localSheetId="0" hidden="1">" "</definedName>
    <definedName name="solver_con3" localSheetId="2" hidden="1">" "</definedName>
    <definedName name="solver_con3" localSheetId="3" hidden="1">" "</definedName>
    <definedName name="solver_con3" localSheetId="0" hidden="1">" "</definedName>
    <definedName name="solver_con4" localSheetId="3" hidden="1">" "</definedName>
    <definedName name="solver_con4" localSheetId="0" hidden="1">" "</definedName>
    <definedName name="solver_cvg" localSheetId="2" hidden="1">0.0001</definedName>
    <definedName name="solver_cvg" localSheetId="3" hidden="1">0.0001</definedName>
    <definedName name="solver_cvg" localSheetId="0" hidden="1">0.0001</definedName>
    <definedName name="solver_dia" localSheetId="2" hidden="1">5</definedName>
    <definedName name="solver_dia" localSheetId="3" hidden="1">5</definedName>
    <definedName name="solver_dia" localSheetId="0" hidden="1">5</definedName>
    <definedName name="solver_drv" localSheetId="2" hidden="1">1</definedName>
    <definedName name="solver_drv" localSheetId="3" hidden="1">1</definedName>
    <definedName name="solver_drv" localSheetId="0" hidden="1">1</definedName>
    <definedName name="solver_dua" localSheetId="2" hidden="1">2</definedName>
    <definedName name="solver_dua" localSheetId="0" hidden="1">2</definedName>
    <definedName name="solver_eng" localSheetId="2" hidden="1">2</definedName>
    <definedName name="solver_eng" localSheetId="3" hidden="1">2</definedName>
    <definedName name="solver_eng" localSheetId="0" hidden="1">2</definedName>
    <definedName name="solver_est" localSheetId="2" hidden="1">1</definedName>
    <definedName name="solver_est" localSheetId="3" hidden="1">1</definedName>
    <definedName name="solver_est" localSheetId="0" hidden="1">1</definedName>
    <definedName name="solver_gct" localSheetId="2" hidden="1">20</definedName>
    <definedName name="solver_gct" localSheetId="0" hidden="1">20</definedName>
    <definedName name="solver_glb" localSheetId="3" hidden="1">-1E+30</definedName>
    <definedName name="solver_glb" localSheetId="0" hidden="1">-1E+30</definedName>
    <definedName name="solver_gop" localSheetId="2" hidden="1">1</definedName>
    <definedName name="solver_gop" localSheetId="0" hidden="1">1</definedName>
    <definedName name="solver_gub" localSheetId="3" hidden="1">1E+30</definedName>
    <definedName name="solver_gub" localSheetId="0" hidden="1">1E+30</definedName>
    <definedName name="solver_iao" localSheetId="2" hidden="1">0</definedName>
    <definedName name="solver_iao" localSheetId="3" hidden="1">0</definedName>
    <definedName name="solver_iao" localSheetId="0" hidden="1">0</definedName>
    <definedName name="solver_ibd" localSheetId="2" hidden="1">0</definedName>
    <definedName name="solver_ibd" localSheetId="0" hidden="1">0</definedName>
    <definedName name="solver_inc" localSheetId="3" hidden="1">0</definedName>
    <definedName name="solver_inc" localSheetId="0" hidden="1">0</definedName>
    <definedName name="solver_int" localSheetId="2" hidden="1">0</definedName>
    <definedName name="solver_int" localSheetId="3" hidden="1">1</definedName>
    <definedName name="solver_int" localSheetId="0" hidden="1">1</definedName>
    <definedName name="solver_irs" localSheetId="2" hidden="1">0</definedName>
    <definedName name="solver_irs" localSheetId="3" hidden="1">0</definedName>
    <definedName name="solver_irs" localSheetId="0" hidden="1">0</definedName>
    <definedName name="solver_ism" localSheetId="2" hidden="1">0</definedName>
    <definedName name="solver_ism" localSheetId="3" hidden="1">0</definedName>
    <definedName name="solver_ism" localSheetId="0" hidden="1">0</definedName>
    <definedName name="solver_itr" localSheetId="2" hidden="1">2147483647</definedName>
    <definedName name="solver_itr" localSheetId="3" hidden="1">2147483647</definedName>
    <definedName name="solver_itr" localSheetId="0" hidden="1">2147483647</definedName>
    <definedName name="solver_kiv" localSheetId="2" hidden="1">2E+30</definedName>
    <definedName name="solver_kiv" localSheetId="3" hidden="1">2E+30</definedName>
    <definedName name="solver_kiv" localSheetId="0" hidden="1">2E+30</definedName>
    <definedName name="solver_lhs_ob1" localSheetId="2" hidden="1">0</definedName>
    <definedName name="solver_lhs_ob1" localSheetId="3" hidden="1">0</definedName>
    <definedName name="solver_lhs_ob1" localSheetId="0" hidden="1">0</definedName>
    <definedName name="solver_lhs_ob2" localSheetId="2" hidden="1">0</definedName>
    <definedName name="solver_lhs_ob2" localSheetId="3" hidden="1">0</definedName>
    <definedName name="solver_lhs_ob2" localSheetId="0" hidden="1">0</definedName>
    <definedName name="solver_lhs_ob3" localSheetId="2" hidden="1">0</definedName>
    <definedName name="solver_lhs_ob3" localSheetId="3" hidden="1">0</definedName>
    <definedName name="solver_lhs_ob3" localSheetId="0" hidden="1">0</definedName>
    <definedName name="solver_lhs_ob4" localSheetId="3" hidden="1">0</definedName>
    <definedName name="solver_lhs_ob4" localSheetId="0" hidden="1">0</definedName>
    <definedName name="solver_lhs1" localSheetId="2" hidden="1">'Alternative formulation'!$C$23:$G$23</definedName>
    <definedName name="solver_lhs1" localSheetId="3" hidden="1">'Intro to sensitivity'!$B$12</definedName>
    <definedName name="solver_lhs1" localSheetId="0" hidden="1">'Part A'!$C$25:$Q$25</definedName>
    <definedName name="solver_lhs2" localSheetId="2" hidden="1">'Alternative formulation'!$F$30:$F$40</definedName>
    <definedName name="solver_lhs2" localSheetId="3" hidden="1">'Intro to sensitivity'!$B$13</definedName>
    <definedName name="solver_lhs2" localSheetId="0" hidden="1">'Part A'!$C$32:$C$40</definedName>
    <definedName name="solver_lhs3" localSheetId="2" hidden="1">'Alternative formulation'!$K$33</definedName>
    <definedName name="solver_lhs3" localSheetId="3" hidden="1">'Intro to sensitivity'!$B$14</definedName>
    <definedName name="solver_lhs3" localSheetId="0" hidden="1">'Part A'!$C$41</definedName>
    <definedName name="solver_lhs4" localSheetId="3" hidden="1">'Intro to sensitivity'!$B$4:$C$4</definedName>
    <definedName name="solver_lhs4" localSheetId="0" hidden="1">'Part A'!$C$44</definedName>
    <definedName name="solver_lin" localSheetId="2" hidden="1">1</definedName>
    <definedName name="solver_lin" localSheetId="3" hidden="1">1</definedName>
    <definedName name="solver_lin" localSheetId="0" hidden="1">1</definedName>
    <definedName name="solver_log" localSheetId="3" hidden="1">1</definedName>
    <definedName name="solver_log" localSheetId="0" hidden="1">1</definedName>
    <definedName name="solver_lva" localSheetId="2" hidden="1">0</definedName>
    <definedName name="solver_lva" localSheetId="3" hidden="1">0</definedName>
    <definedName name="solver_lva" localSheetId="0" hidden="1">0</definedName>
    <definedName name="solver_mda" localSheetId="2" hidden="1">4</definedName>
    <definedName name="solver_mda" localSheetId="3" hidden="1">4</definedName>
    <definedName name="solver_mda" localSheetId="0" hidden="1">4</definedName>
    <definedName name="solver_mip" localSheetId="2" hidden="1">2147483647</definedName>
    <definedName name="solver_mip" localSheetId="3" hidden="1">2147483647</definedName>
    <definedName name="solver_mip" localSheetId="0" hidden="1">2147483647</definedName>
    <definedName name="solver_mod" localSheetId="2" hidden="1">3</definedName>
    <definedName name="solver_mod" localSheetId="3" hidden="1">3</definedName>
    <definedName name="solver_mod" localSheetId="0" hidden="1">3</definedName>
    <definedName name="solver_msl" localSheetId="2" hidden="1">0</definedName>
    <definedName name="solver_msl" localSheetId="3" hidden="1">0</definedName>
    <definedName name="solver_msl" localSheetId="0" hidden="1">0</definedName>
    <definedName name="solver_neg" localSheetId="2" hidden="1">0</definedName>
    <definedName name="solver_neg" localSheetId="3" hidden="1">0</definedName>
    <definedName name="solver_neg" localSheetId="0" hidden="1">0</definedName>
    <definedName name="solver_nod" localSheetId="2" hidden="1">2147483647</definedName>
    <definedName name="solver_nod" localSheetId="3" hidden="1">2147483647</definedName>
    <definedName name="solver_nod" localSheetId="0" hidden="1">2147483647</definedName>
    <definedName name="solver_ntr" localSheetId="2" hidden="1">0</definedName>
    <definedName name="solver_ntr" localSheetId="3" hidden="1">0</definedName>
    <definedName name="solver_ntr" localSheetId="0" hidden="1">0</definedName>
    <definedName name="solver_ntri" hidden="1">1000</definedName>
    <definedName name="solver_num" localSheetId="2" hidden="1">3</definedName>
    <definedName name="solver_num" localSheetId="3" hidden="1">4</definedName>
    <definedName name="solver_num" localSheetId="0" hidden="1">4</definedName>
    <definedName name="solver_nwt" localSheetId="2" hidden="1">1</definedName>
    <definedName name="solver_nwt" localSheetId="3" hidden="1">1</definedName>
    <definedName name="solver_nwt" localSheetId="0" hidden="1">1</definedName>
    <definedName name="solver_obc" localSheetId="2" hidden="1">0</definedName>
    <definedName name="solver_obc" localSheetId="3" hidden="1">0</definedName>
    <definedName name="solver_obc" localSheetId="0" hidden="1">0</definedName>
    <definedName name="solver_obp" localSheetId="2" hidden="1">0</definedName>
    <definedName name="solver_obp" localSheetId="3" hidden="1">0</definedName>
    <definedName name="solver_obp" localSheetId="0" hidden="1">0</definedName>
    <definedName name="solver_ofx" localSheetId="2" hidden="1">0</definedName>
    <definedName name="solver_ofx" localSheetId="0" hidden="1">0</definedName>
    <definedName name="solver_opt" localSheetId="2" hidden="1">'Alternative formulation'!$C$25</definedName>
    <definedName name="solver_opt" localSheetId="3" hidden="1">'Intro to sensitivity'!$C$8</definedName>
    <definedName name="solver_opt" localSheetId="0" hidden="1">'Part A'!$C$27</definedName>
    <definedName name="solver_opt_ob" localSheetId="2" hidden="1">1</definedName>
    <definedName name="solver_opt_ob" localSheetId="3" hidden="1">1</definedName>
    <definedName name="solver_opt_ob" localSheetId="0" hidden="1">1</definedName>
    <definedName name="solver_phr" localSheetId="2" hidden="1">0</definedName>
    <definedName name="solver_phr" localSheetId="0" hidden="1">0</definedName>
    <definedName name="solver_piv" localSheetId="2" hidden="1">0.000001</definedName>
    <definedName name="solver_piv" localSheetId="0" hidden="1">0.000001</definedName>
    <definedName name="solver_pre" localSheetId="2" hidden="1">0.000001</definedName>
    <definedName name="solver_pre" localSheetId="3" hidden="1">0.000001</definedName>
    <definedName name="solver_pre" localSheetId="0" hidden="1">0.000001</definedName>
    <definedName name="solver_pro" localSheetId="2" hidden="1">0</definedName>
    <definedName name="solver_pro" localSheetId="0" hidden="1">0</definedName>
    <definedName name="solver_psi" localSheetId="2" hidden="1">0</definedName>
    <definedName name="solver_psi" localSheetId="3" hidden="1">0</definedName>
    <definedName name="solver_psi" localSheetId="0" hidden="1">0</definedName>
    <definedName name="solver_rbv" localSheetId="2" hidden="1">1</definedName>
    <definedName name="solver_rbv" localSheetId="3" hidden="1">1</definedName>
    <definedName name="solver_rbv" localSheetId="0" hidden="1">1</definedName>
    <definedName name="solver_rdp" localSheetId="2" hidden="1">0</definedName>
    <definedName name="solver_rdp" localSheetId="3" hidden="1">0</definedName>
    <definedName name="solver_rdp" localSheetId="0" hidden="1">0</definedName>
    <definedName name="solver_red" localSheetId="2" hidden="1">0.00001</definedName>
    <definedName name="solver_red" localSheetId="0" hidden="1">0.00001</definedName>
    <definedName name="solver_rel1" localSheetId="2" hidden="1">3</definedName>
    <definedName name="solver_rel1" localSheetId="3" hidden="1">1</definedName>
    <definedName name="solver_rel1" localSheetId="0" hidden="1">3</definedName>
    <definedName name="solver_rel2" localSheetId="2" hidden="1">3</definedName>
    <definedName name="solver_rel2" localSheetId="3" hidden="1">1</definedName>
    <definedName name="solver_rel2" localSheetId="0" hidden="1">2</definedName>
    <definedName name="solver_rel3" localSheetId="2" hidden="1">1</definedName>
    <definedName name="solver_rel3" localSheetId="3" hidden="1">1</definedName>
    <definedName name="solver_rel3" localSheetId="0" hidden="1">3</definedName>
    <definedName name="solver_rel4" localSheetId="3" hidden="1">3</definedName>
    <definedName name="solver_rel4" localSheetId="0" hidden="1">1</definedName>
    <definedName name="solver_rep" localSheetId="2" hidden="1">0</definedName>
    <definedName name="solver_rep" localSheetId="3" hidden="1">0</definedName>
    <definedName name="solver_rep" localSheetId="0" hidden="1">0</definedName>
    <definedName name="solver_rhs1" localSheetId="2" hidden="1">0</definedName>
    <definedName name="solver_rhs1" localSheetId="3" hidden="1">'Intro to sensitivity'!$D$12</definedName>
    <definedName name="solver_rhs1" localSheetId="0" hidden="1">0</definedName>
    <definedName name="solver_rhs2" localSheetId="2" hidden="1">0</definedName>
    <definedName name="solver_rhs2" localSheetId="3" hidden="1">'Intro to sensitivity'!$D$13</definedName>
    <definedName name="solver_rhs2" localSheetId="0" hidden="1">'Part A'!$E$32:$E$40</definedName>
    <definedName name="solver_rhs3" localSheetId="2" hidden="1">'Alternative formulation'!$M$33</definedName>
    <definedName name="solver_rhs3" localSheetId="3" hidden="1">'Intro to sensitivity'!$D$14</definedName>
    <definedName name="solver_rhs3" localSheetId="0" hidden="1">'Part A'!$E$41</definedName>
    <definedName name="solver_rhs4" localSheetId="3" hidden="1">0</definedName>
    <definedName name="solver_rhs4" localSheetId="0" hidden="1">'Part A'!$E$44</definedName>
    <definedName name="solver_rlx" localSheetId="2" hidden="1">0</definedName>
    <definedName name="solver_rlx" localSheetId="3" hidden="1">0</definedName>
    <definedName name="solver_rlx" localSheetId="0" hidden="1">0</definedName>
    <definedName name="solver_rsd" localSheetId="2" hidden="1">0</definedName>
    <definedName name="solver_rsd" localSheetId="0" hidden="1">0</definedName>
    <definedName name="solver_rsmp" hidden="1">2</definedName>
    <definedName name="solver_rtr" localSheetId="2" hidden="1">0</definedName>
    <definedName name="solver_rtr" localSheetId="3" hidden="1">0</definedName>
    <definedName name="solver_rtr" localSheetId="0" hidden="1">0</definedName>
    <definedName name="solver_rxc1" localSheetId="2" hidden="1">1</definedName>
    <definedName name="solver_rxc1" localSheetId="3" hidden="1">1</definedName>
    <definedName name="solver_rxc1" localSheetId="0" hidden="1">1</definedName>
    <definedName name="solver_rxc2" localSheetId="2" hidden="1">1</definedName>
    <definedName name="solver_rxc2" localSheetId="3" hidden="1">1</definedName>
    <definedName name="solver_rxc2" localSheetId="0" hidden="1">1</definedName>
    <definedName name="solver_rxc3" localSheetId="2" hidden="1">1</definedName>
    <definedName name="solver_rxc3" localSheetId="3" hidden="1">1</definedName>
    <definedName name="solver_rxc3" localSheetId="0" hidden="1">1</definedName>
    <definedName name="solver_rxc4" localSheetId="3" hidden="1">1</definedName>
    <definedName name="solver_rxc4" localSheetId="0" hidden="1">1</definedName>
    <definedName name="solver_rxv" localSheetId="2" hidden="1">1</definedName>
    <definedName name="solver_rxv" localSheetId="3" hidden="1">1</definedName>
    <definedName name="solver_rxv" localSheetId="0" hidden="1">1</definedName>
    <definedName name="solver_rxv1" localSheetId="2" hidden="1">1</definedName>
    <definedName name="solver_scl" localSheetId="2" hidden="1">0</definedName>
    <definedName name="solver_scl" localSheetId="3" hidden="1">0</definedName>
    <definedName name="solver_scl" localSheetId="0" hidden="1">0</definedName>
    <definedName name="solver_seed" hidden="1">0</definedName>
    <definedName name="solver_sel" localSheetId="2" hidden="1">1</definedName>
    <definedName name="solver_sel" localSheetId="3" hidden="1">1</definedName>
    <definedName name="solver_sel" localSheetId="0" hidden="1">1</definedName>
    <definedName name="solver_sho" localSheetId="2" hidden="1">0</definedName>
    <definedName name="solver_sho" localSheetId="3" hidden="1">0</definedName>
    <definedName name="solver_sho" localSheetId="0" hidden="1">0</definedName>
    <definedName name="solver_slv" localSheetId="2" hidden="1">0</definedName>
    <definedName name="solver_slv" localSheetId="3" hidden="1">0</definedName>
    <definedName name="solver_slv" localSheetId="0" hidden="1">0</definedName>
    <definedName name="solver_slvu" localSheetId="2" hidden="1">0</definedName>
    <definedName name="solver_slvu" localSheetId="3" hidden="1">0</definedName>
    <definedName name="solver_slvu" localSheetId="0" hidden="1">0</definedName>
    <definedName name="solver_ssz" localSheetId="2" hidden="1">0</definedName>
    <definedName name="solver_ssz" localSheetId="3" hidden="1">0</definedName>
    <definedName name="solver_ssz" localSheetId="0" hidden="1">0</definedName>
    <definedName name="solver_tim" localSheetId="2" hidden="1">2147483647</definedName>
    <definedName name="solver_tim" localSheetId="3" hidden="1">2147483647</definedName>
    <definedName name="solver_tim" localSheetId="0" hidden="1">2147483647</definedName>
    <definedName name="solver_tms" localSheetId="2" hidden="1">0</definedName>
    <definedName name="solver_tms" localSheetId="3" hidden="1">0</definedName>
    <definedName name="solver_tms" localSheetId="0" hidden="1">0</definedName>
    <definedName name="solver_tol" localSheetId="2" hidden="1">0</definedName>
    <definedName name="solver_tol" localSheetId="3" hidden="1">0</definedName>
    <definedName name="solver_tol" localSheetId="0" hidden="1">0</definedName>
    <definedName name="solver_typ" localSheetId="2" hidden="1">2</definedName>
    <definedName name="solver_typ" localSheetId="3" hidden="1">1</definedName>
    <definedName name="solver_typ" localSheetId="0" hidden="1">2</definedName>
    <definedName name="solver_ubigm" localSheetId="3" hidden="1">1000000</definedName>
    <definedName name="solver_ubigm" localSheetId="0" hidden="1">1000000</definedName>
    <definedName name="solver_umod" localSheetId="2" hidden="1">1</definedName>
    <definedName name="solver_umod" localSheetId="3" hidden="1">1</definedName>
    <definedName name="solver_umod" localSheetId="0" hidden="1">1</definedName>
    <definedName name="solver_urs" localSheetId="2" hidden="1">0</definedName>
    <definedName name="solver_urs" localSheetId="3" hidden="1">0</definedName>
    <definedName name="solver_urs" localSheetId="0" hidden="1">0</definedName>
    <definedName name="solver_val" localSheetId="2" hidden="1">0</definedName>
    <definedName name="solver_val" localSheetId="3" hidden="1">0</definedName>
    <definedName name="solver_val" localSheetId="0" hidden="1">0</definedName>
    <definedName name="solver_var" localSheetId="2" hidden="1">" "</definedName>
    <definedName name="solver_var" localSheetId="3" hidden="1">" "</definedName>
    <definedName name="solver_var" localSheetId="0" hidden="1">" "</definedName>
    <definedName name="solver_var1" localSheetId="2" hidden="1">" "</definedName>
    <definedName name="solver_ver" localSheetId="2" hidden="1">10</definedName>
    <definedName name="solver_ver" localSheetId="3" hidden="1">10</definedName>
    <definedName name="solver_ver" localSheetId="0" hidden="1">10</definedName>
    <definedName name="solver_vir" localSheetId="2" hidden="1">1</definedName>
    <definedName name="solver_vir" localSheetId="3" hidden="1">1</definedName>
    <definedName name="solver_vir" localSheetId="0" hidden="1">1</definedName>
    <definedName name="solver_vir1" localSheetId="2" hidden="1">1</definedName>
    <definedName name="solver_vol" localSheetId="2" hidden="1">0</definedName>
    <definedName name="solver_vol" localSheetId="3" hidden="1">0</definedName>
    <definedName name="solver_vol" localSheetId="0" hidden="1">0</definedName>
    <definedName name="solver_vst" localSheetId="2" hidden="1">0</definedName>
    <definedName name="solver_vst" localSheetId="3" hidden="1">0</definedName>
    <definedName name="solver_vst" localSheetId="0" hidden="1">0</definedName>
    <definedName name="solver_vst1" localSheetId="2" hidden="1">0</definedName>
  </definedNames>
  <calcPr calcId="145621"/>
</workbook>
</file>

<file path=xl/calcChain.xml><?xml version="1.0" encoding="utf-8"?>
<calcChain xmlns="http://schemas.openxmlformats.org/spreadsheetml/2006/main">
  <c r="B13" i="7" l="1"/>
  <c r="B14" i="7"/>
  <c r="B12" i="7"/>
  <c r="C8" i="7"/>
  <c r="E32" i="1" l="1"/>
  <c r="C44" i="1"/>
  <c r="E33" i="1"/>
  <c r="E34" i="1" s="1"/>
  <c r="C33" i="1"/>
  <c r="C34" i="1"/>
  <c r="C35" i="1"/>
  <c r="C36" i="1"/>
  <c r="C37" i="1"/>
  <c r="C38" i="1"/>
  <c r="C39" i="1"/>
  <c r="C40" i="1"/>
  <c r="C41" i="1"/>
  <c r="C32" i="1"/>
  <c r="E35" i="1" l="1"/>
  <c r="E36" i="1" s="1"/>
  <c r="E37" i="1" s="1"/>
  <c r="E38" i="1" s="1"/>
  <c r="E39" i="1" s="1"/>
  <c r="E40" i="1" s="1"/>
  <c r="E41" i="1" s="1"/>
  <c r="C27" i="1"/>
  <c r="D40" i="5"/>
  <c r="D39" i="5"/>
  <c r="D38" i="5"/>
  <c r="D37" i="5"/>
  <c r="D36" i="5"/>
  <c r="D35" i="5"/>
  <c r="D34" i="5"/>
  <c r="K33" i="5"/>
  <c r="D33" i="5"/>
  <c r="D32" i="5"/>
  <c r="E31" i="5"/>
  <c r="E32" i="5" s="1"/>
  <c r="E33" i="5" s="1"/>
  <c r="E34" i="5" s="1"/>
  <c r="E35" i="5" s="1"/>
  <c r="E36" i="5" s="1"/>
  <c r="E37" i="5" s="1"/>
  <c r="E38" i="5" s="1"/>
  <c r="E39" i="5" s="1"/>
  <c r="E40" i="5" s="1"/>
  <c r="D31" i="5"/>
  <c r="D30" i="5"/>
  <c r="C30" i="5"/>
  <c r="F30" i="5" l="1"/>
  <c r="G30" i="5" s="1"/>
  <c r="C31" i="5" s="1"/>
  <c r="F31" i="5" s="1"/>
  <c r="G31" i="5" s="1"/>
  <c r="C32" i="5" s="1"/>
  <c r="F32" i="5" s="1"/>
  <c r="G32" i="5" s="1"/>
  <c r="C33" i="5" s="1"/>
  <c r="F33" i="5" s="1"/>
  <c r="G33" i="5" s="1"/>
  <c r="C34" i="5" s="1"/>
  <c r="F34" i="5" s="1"/>
  <c r="G34" i="5" s="1"/>
  <c r="C35" i="5" s="1"/>
  <c r="F35" i="5" s="1"/>
  <c r="G35" i="5" s="1"/>
  <c r="C36" i="5" s="1"/>
  <c r="F36" i="5" s="1"/>
  <c r="G36" i="5" s="1"/>
  <c r="C37" i="5" s="1"/>
  <c r="F37" i="5" s="1"/>
  <c r="G37" i="5" s="1"/>
  <c r="C38" i="5" s="1"/>
  <c r="F38" i="5" s="1"/>
  <c r="G38" i="5" s="1"/>
  <c r="C39" i="5" s="1"/>
  <c r="F39" i="5" s="1"/>
  <c r="G39" i="5" s="1"/>
  <c r="C40" i="5" s="1"/>
  <c r="F40" i="5" s="1"/>
  <c r="G40" i="5" s="1"/>
</calcChain>
</file>

<file path=xl/comments1.xml><?xml version="1.0" encoding="utf-8"?>
<comments xmlns="http://schemas.openxmlformats.org/spreadsheetml/2006/main">
  <authors>
    <author>cguetta15</author>
  </authors>
  <commentList>
    <comment ref="F30" authorId="0">
      <text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0</t>
        </r>
      </text>
    </comment>
    <comment ref="E34" authorId="0">
      <text>
        <r>
          <rPr>
            <sz val="9"/>
            <color indexed="81"/>
            <rFont val="Tahoma"/>
            <family val="2"/>
          </rPr>
          <t>Includes $600,000 extra requirement</t>
        </r>
      </text>
    </comment>
  </commentList>
</comments>
</file>

<file path=xl/sharedStrings.xml><?xml version="1.0" encoding="utf-8"?>
<sst xmlns="http://schemas.openxmlformats.org/spreadsheetml/2006/main" count="269" uniqueCount="151">
  <si>
    <t>Bond data</t>
  </si>
  <si>
    <t>Mallwart 1</t>
  </si>
  <si>
    <t>Giggle 1</t>
  </si>
  <si>
    <t>IBN 1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</si>
  <si>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</si>
  <si>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</si>
  <si>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</si>
  <si>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</si>
  <si>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</si>
  <si>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</si>
  <si>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</si>
  <si>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</si>
  <si>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</si>
  <si>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</si>
  <si>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</si>
  <si>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Giggle 2</t>
  </si>
  <si>
    <t>IBN 4</t>
  </si>
  <si>
    <t>MM Rate</t>
  </si>
  <si>
    <t>Decision variables</t>
  </si>
  <si>
    <t>Bonds bought</t>
  </si>
  <si>
    <t>Cash raised</t>
  </si>
  <si>
    <t>Constraints</t>
  </si>
  <si>
    <t>Money at start</t>
  </si>
  <si>
    <t>Activity</t>
  </si>
  <si>
    <t>Net at start</t>
  </si>
  <si>
    <t>Needed</t>
  </si>
  <si>
    <t>Money at end</t>
  </si>
  <si>
    <t>&lt;=</t>
  </si>
  <si>
    <t>Giggle bonds</t>
  </si>
  <si>
    <t>Objective Cell (Min)</t>
  </si>
  <si>
    <t>Cell</t>
  </si>
  <si>
    <t>Name</t>
  </si>
  <si>
    <t>Final Value</t>
  </si>
  <si>
    <t>$C$25</t>
  </si>
  <si>
    <t>Decision Variable Cells</t>
  </si>
  <si>
    <t>Final</t>
  </si>
  <si>
    <t>Reduced</t>
  </si>
  <si>
    <t>Objective</t>
  </si>
  <si>
    <t>Allowable</t>
  </si>
  <si>
    <t>Value</t>
  </si>
  <si>
    <t>Cost</t>
  </si>
  <si>
    <t>Coefficient</t>
  </si>
  <si>
    <t>Increase</t>
  </si>
  <si>
    <t>Decrease</t>
  </si>
  <si>
    <t>Shadow</t>
  </si>
  <si>
    <t>Constraint</t>
  </si>
  <si>
    <t>Price</t>
  </si>
  <si>
    <t>R.H. Side</t>
  </si>
  <si>
    <t>Review Session 2 - Part A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</si>
  <si>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</si>
  <si>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</si>
  <si>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</si>
  <si>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</si>
  <si>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</si>
  <si>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</si>
  <si>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</si>
  <si>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</si>
  <si>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</si>
  <si>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11</t>
  </si>
  <si>
    <t>Money Market Account</t>
  </si>
  <si>
    <t>A, year 1</t>
  </si>
  <si>
    <t>B, year 1</t>
  </si>
  <si>
    <t>C, year 1</t>
  </si>
  <si>
    <t>B, year 2</t>
  </si>
  <si>
    <t>C, year 4</t>
  </si>
  <si>
    <t>Bonds</t>
  </si>
  <si>
    <t>Cash needed</t>
  </si>
  <si>
    <t>=</t>
  </si>
  <si>
    <t>Cash flows</t>
  </si>
  <si>
    <t>Money needed</t>
  </si>
  <si>
    <t>Start of…</t>
  </si>
  <si>
    <r>
      <t xml:space="preserve">   </t>
    </r>
    <r>
      <rPr>
        <i/>
        <sz val="11"/>
        <color theme="1"/>
        <rFont val="Calibri"/>
        <family val="2"/>
        <scheme val="minor"/>
      </rPr>
      <t>This cells includes an extra $ 600,000</t>
    </r>
  </si>
  <si>
    <t>Total company B bonds</t>
  </si>
  <si>
    <t>Microsoft Excel 14.0 Sensitivity Report</t>
  </si>
  <si>
    <t>Worksheet: [Review 2 solutions.xlsx]Part A</t>
  </si>
  <si>
    <t>$C$27</t>
  </si>
  <si>
    <t>Cash needed A, year 1</t>
  </si>
  <si>
    <t>Decision variables A, year 1</t>
  </si>
  <si>
    <t>$D$25</t>
  </si>
  <si>
    <t>Decision variables B, year 1</t>
  </si>
  <si>
    <t>$E$25</t>
  </si>
  <si>
    <t>Decision variables C, year 1</t>
  </si>
  <si>
    <t>$F$25</t>
  </si>
  <si>
    <t>Decision variables B, year 2</t>
  </si>
  <si>
    <t>$G$25</t>
  </si>
  <si>
    <t>Decision variables C, year 4</t>
  </si>
  <si>
    <t>$H$25</t>
  </si>
  <si>
    <t>Decision variables 1 to 2</t>
  </si>
  <si>
    <t>$I$25</t>
  </si>
  <si>
    <t>Decision variables 2 to 3</t>
  </si>
  <si>
    <t>$J$25</t>
  </si>
  <si>
    <t>Decision variables 3 to 4</t>
  </si>
  <si>
    <t>$K$25</t>
  </si>
  <si>
    <t>Decision variables 4 to 5</t>
  </si>
  <si>
    <t>$L$25</t>
  </si>
  <si>
    <t>Decision variables 5 to 6</t>
  </si>
  <si>
    <t>$M$25</t>
  </si>
  <si>
    <t>Decision variables 6 to 7</t>
  </si>
  <si>
    <t>$N$25</t>
  </si>
  <si>
    <t>Decision variables 7 to 8</t>
  </si>
  <si>
    <t>$O$25</t>
  </si>
  <si>
    <t>Decision variables 8 to 9</t>
  </si>
  <si>
    <t>$P$25</t>
  </si>
  <si>
    <t>Decision variables 9 to 10</t>
  </si>
  <si>
    <t>$Q$25</t>
  </si>
  <si>
    <t>Decision variables 10 to 11</t>
  </si>
  <si>
    <t>$C$32</t>
  </si>
  <si>
    <t>Year 2 Cash flows</t>
  </si>
  <si>
    <t>$C$33</t>
  </si>
  <si>
    <t>Year 3 Cash flows</t>
  </si>
  <si>
    <t>$C$34</t>
  </si>
  <si>
    <t>Year 4 Cash flows</t>
  </si>
  <si>
    <t>$C$35</t>
  </si>
  <si>
    <t>Year 5 Cash flows</t>
  </si>
  <si>
    <t>$C$36</t>
  </si>
  <si>
    <t>Year 6 Cash flows</t>
  </si>
  <si>
    <t>$C$37</t>
  </si>
  <si>
    <t>Year 7 Cash flows</t>
  </si>
  <si>
    <t>$C$38</t>
  </si>
  <si>
    <t>Year 8 Cash flows</t>
  </si>
  <si>
    <t>$C$39</t>
  </si>
  <si>
    <t>Year 9 Cash flows</t>
  </si>
  <si>
    <t>$C$40</t>
  </si>
  <si>
    <t>Year 10 Cash flows</t>
  </si>
  <si>
    <t>$C$41</t>
  </si>
  <si>
    <t>Year 11 Cash flows</t>
  </si>
  <si>
    <t>$C$44</t>
  </si>
  <si>
    <t>Total company B bonds Cash flows</t>
  </si>
  <si>
    <t>&gt;=</t>
  </si>
  <si>
    <t>Review Session 2 - Illustrating Sensitivity Reports</t>
  </si>
  <si>
    <t>x</t>
  </si>
  <si>
    <t>y</t>
  </si>
  <si>
    <t>Coefficients</t>
  </si>
  <si>
    <t>Sensitivity report</t>
  </si>
  <si>
    <t>Worksheet: [Review 2 solutions.xlsx]Intro to sensitivity</t>
  </si>
  <si>
    <t>Objective Cell (Max)</t>
  </si>
  <si>
    <t>$C$8</t>
  </si>
  <si>
    <t>Objective y</t>
  </si>
  <si>
    <t>$B$4</t>
  </si>
  <si>
    <t>$C$4</t>
  </si>
  <si>
    <t>$B$12</t>
  </si>
  <si>
    <t>$B$13</t>
  </si>
  <si>
    <t>$B$14</t>
  </si>
  <si>
    <t>Time</t>
  </si>
  <si>
    <t>Tax</t>
  </si>
  <si>
    <t>Preparation</t>
  </si>
  <si>
    <t>Report Created: 1/16/2012 2:13:25 PM</t>
  </si>
  <si>
    <t>Time Objective</t>
  </si>
  <si>
    <t>Tax Objective</t>
  </si>
  <si>
    <t>Preparation Objective</t>
  </si>
  <si>
    <t>Report Created: 2/5/2012 1:12:05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</si>
</sst>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2" borderId="0" xfId="0" applyFont="1" applyFill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0" fillId="0" borderId="2" xfId="1" applyFont="1" applyBorder="1"/>
    <xf numFmtId="44" fontId="0" fillId="0" borderId="2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1" xfId="0" applyBorder="1"/>
    <xf numFmtId="44" fontId="0" fillId="4" borderId="0" xfId="1" applyFont="1" applyFill="1"/>
    <xf numFmtId="44" fontId="0" fillId="3" borderId="2" xfId="1" applyFont="1" applyFill="1" applyBorder="1" applyAlignment="1"/>
    <xf numFmtId="44" fontId="2" fillId="0" borderId="0" xfId="1" applyFont="1" applyFill="1" applyBorder="1" applyAlignment="1"/>
    <xf numFmtId="0" fontId="3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44" fontId="0" fillId="0" borderId="0" xfId="0" applyNumberFormat="1"/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8" xfId="0" applyNumberFormat="1" applyFill="1" applyBorder="1" applyAlignment="1"/>
    <xf numFmtId="44" fontId="0" fillId="0" borderId="8" xfId="0" applyNumberFormat="1" applyFill="1" applyBorder="1" applyAlignment="1"/>
    <xf numFmtId="0" fontId="0" fillId="0" borderId="7" xfId="0" applyNumberFormat="1" applyFill="1" applyBorder="1" applyAlignment="1"/>
    <xf numFmtId="9" fontId="0" fillId="0" borderId="2" xfId="2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0" fillId="0" borderId="9" xfId="1" applyFont="1" applyFill="1" applyBorder="1" applyAlignment="1">
      <alignment horizontal="center"/>
    </xf>
    <xf numFmtId="44" fontId="0" fillId="0" borderId="2" xfId="1" applyFont="1" applyFill="1" applyBorder="1" applyAlignment="1">
      <alignment horizontal="center"/>
    </xf>
    <xf numFmtId="0" fontId="0" fillId="0" borderId="2" xfId="0" applyBorder="1"/>
    <xf numFmtId="0" fontId="0" fillId="5" borderId="2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9" xfId="0" applyFill="1" applyBorder="1"/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44" fontId="0" fillId="0" borderId="0" xfId="1" applyFont="1" applyFill="1" applyBorder="1"/>
    <xf numFmtId="0" fontId="8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5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44" fontId="11" fillId="0" borderId="4" xfId="0" applyNumberFormat="1" applyFont="1" applyFill="1" applyBorder="1" applyAlignment="1">
      <alignment horizontal="center"/>
    </xf>
    <xf numFmtId="0" fontId="0" fillId="7" borderId="7" xfId="0" applyFill="1" applyBorder="1" applyAlignment="1"/>
    <xf numFmtId="0" fontId="0" fillId="7" borderId="7" xfId="0" applyNumberFormat="1" applyFill="1" applyBorder="1" applyAlignment="1"/>
    <xf numFmtId="0" fontId="0" fillId="7" borderId="8" xfId="0" applyFill="1" applyBorder="1" applyAlignment="1"/>
    <xf numFmtId="0" fontId="0" fillId="7" borderId="8" xfId="0" applyNumberFormat="1" applyFill="1" applyBorder="1" applyAlignment="1"/>
    <xf numFmtId="44" fontId="0" fillId="7" borderId="8" xfId="0" applyNumberFormat="1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tabSelected="1" workbookViewId="0"/>
  </sheetViews>
  <sheetFormatPr defaultRowHeight="14.4" x14ac:dyDescent="0.3"/>
  <cols>
    <col min="2" max="2" width="12.77734375" bestFit="1" customWidth="1"/>
    <col min="3" max="3" width="13.109375" bestFit="1" customWidth="1"/>
    <col min="4" max="4" width="11.6640625" bestFit="1" customWidth="1"/>
    <col min="5" max="5" width="12.109375" bestFit="1" customWidth="1"/>
    <col min="6" max="6" width="14.6640625" bestFit="1" customWidth="1"/>
    <col min="7" max="7" width="12.21875" bestFit="1" customWidth="1"/>
    <col min="8" max="9" width="11.6640625" bestFit="1" customWidth="1"/>
    <col min="11" max="11" width="11.44140625" customWidth="1"/>
  </cols>
  <sheetData>
    <row r="1" spans="1:17" s="1" customFormat="1" ht="23.4" x14ac:dyDescent="0.45">
      <c r="A1" s="2" t="s">
        <v>48</v>
      </c>
    </row>
    <row r="3" spans="1:17" s="3" customFormat="1" x14ac:dyDescent="0.3">
      <c r="A3" s="4" t="s">
        <v>0</v>
      </c>
    </row>
    <row r="5" spans="1:17" x14ac:dyDescent="0.3">
      <c r="C5" s="55" t="s">
        <v>65</v>
      </c>
      <c r="D5" s="56"/>
      <c r="E5" s="56"/>
      <c r="F5" s="56"/>
      <c r="G5" s="56"/>
      <c r="H5" s="55" t="s">
        <v>59</v>
      </c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3">
      <c r="B6" s="8"/>
      <c r="C6" s="9" t="s">
        <v>60</v>
      </c>
      <c r="D6" s="8" t="s">
        <v>61</v>
      </c>
      <c r="E6" s="8" t="s">
        <v>62</v>
      </c>
      <c r="F6" s="8" t="s">
        <v>63</v>
      </c>
      <c r="G6" s="8" t="s">
        <v>64</v>
      </c>
      <c r="H6" s="32" t="s">
        <v>49</v>
      </c>
      <c r="I6" s="31" t="s">
        <v>50</v>
      </c>
      <c r="J6" s="31" t="s">
        <v>51</v>
      </c>
      <c r="K6" s="31" t="s">
        <v>52</v>
      </c>
      <c r="L6" s="31" t="s">
        <v>53</v>
      </c>
      <c r="M6" s="31" t="s">
        <v>54</v>
      </c>
      <c r="N6" s="31" t="s">
        <v>55</v>
      </c>
      <c r="O6" s="31" t="s">
        <v>56</v>
      </c>
      <c r="P6" s="31" t="s">
        <v>57</v>
      </c>
      <c r="Q6" s="31" t="s">
        <v>58</v>
      </c>
    </row>
    <row r="7" spans="1:17" x14ac:dyDescent="0.3">
      <c r="B7" s="7" t="s">
        <v>4</v>
      </c>
      <c r="C7" s="11">
        <v>-834.32</v>
      </c>
      <c r="D7" s="12">
        <v>-945.73</v>
      </c>
      <c r="E7" s="12">
        <v>-873.3</v>
      </c>
      <c r="F7" s="12"/>
      <c r="G7" s="12"/>
      <c r="H7" s="33">
        <v>-1</v>
      </c>
      <c r="I7" s="23"/>
    </row>
    <row r="8" spans="1:17" x14ac:dyDescent="0.3">
      <c r="B8" s="7" t="s">
        <v>5</v>
      </c>
      <c r="C8" s="11">
        <v>70</v>
      </c>
      <c r="D8" s="12">
        <v>100</v>
      </c>
      <c r="E8" s="12">
        <v>75</v>
      </c>
      <c r="F8" s="12">
        <v>-945.73</v>
      </c>
      <c r="G8" s="12"/>
      <c r="H8" s="34">
        <v>1.05</v>
      </c>
      <c r="I8" s="30">
        <v>-1</v>
      </c>
    </row>
    <row r="9" spans="1:17" x14ac:dyDescent="0.3">
      <c r="B9" s="7" t="s">
        <v>6</v>
      </c>
      <c r="C9" s="11">
        <v>70</v>
      </c>
      <c r="D9" s="12">
        <v>100</v>
      </c>
      <c r="E9" s="12">
        <v>75</v>
      </c>
      <c r="F9" s="12">
        <v>100</v>
      </c>
      <c r="G9" s="12"/>
      <c r="H9" s="35"/>
      <c r="I9" s="30">
        <v>1.05</v>
      </c>
      <c r="J9" s="30">
        <v>-1</v>
      </c>
    </row>
    <row r="10" spans="1:17" x14ac:dyDescent="0.3">
      <c r="B10" s="7" t="s">
        <v>7</v>
      </c>
      <c r="C10" s="11">
        <v>70</v>
      </c>
      <c r="D10" s="12">
        <v>100</v>
      </c>
      <c r="E10" s="12">
        <v>75</v>
      </c>
      <c r="F10" s="12">
        <v>100</v>
      </c>
      <c r="G10" s="12">
        <v>-873.3</v>
      </c>
      <c r="H10" s="35"/>
      <c r="J10" s="30">
        <v>1.05</v>
      </c>
      <c r="K10" s="30">
        <v>-1</v>
      </c>
    </row>
    <row r="11" spans="1:17" x14ac:dyDescent="0.3">
      <c r="B11" s="7" t="s">
        <v>8</v>
      </c>
      <c r="C11" s="11">
        <v>70</v>
      </c>
      <c r="D11" s="12">
        <v>100</v>
      </c>
      <c r="E11" s="12">
        <v>75</v>
      </c>
      <c r="F11" s="12">
        <v>100</v>
      </c>
      <c r="G11" s="12">
        <v>75</v>
      </c>
      <c r="H11" s="35"/>
      <c r="K11" s="30">
        <v>1.05</v>
      </c>
      <c r="L11" s="30">
        <v>-1</v>
      </c>
    </row>
    <row r="12" spans="1:17" x14ac:dyDescent="0.3">
      <c r="B12" s="7" t="s">
        <v>9</v>
      </c>
      <c r="C12" s="11">
        <v>70</v>
      </c>
      <c r="D12" s="12">
        <v>100</v>
      </c>
      <c r="E12" s="12">
        <v>1075</v>
      </c>
      <c r="F12" s="12">
        <v>100</v>
      </c>
      <c r="G12" s="12">
        <v>75</v>
      </c>
      <c r="H12" s="35"/>
      <c r="L12" s="30">
        <v>1.05</v>
      </c>
      <c r="M12" s="30">
        <v>-1</v>
      </c>
    </row>
    <row r="13" spans="1:17" x14ac:dyDescent="0.3">
      <c r="B13" s="7" t="s">
        <v>10</v>
      </c>
      <c r="C13" s="11">
        <v>70</v>
      </c>
      <c r="D13" s="12">
        <v>100</v>
      </c>
      <c r="E13" s="12"/>
      <c r="F13" s="12">
        <v>100</v>
      </c>
      <c r="G13" s="12">
        <v>75</v>
      </c>
      <c r="H13" s="35"/>
      <c r="M13" s="30">
        <v>1.05</v>
      </c>
      <c r="N13" s="30">
        <v>-1</v>
      </c>
    </row>
    <row r="14" spans="1:17" x14ac:dyDescent="0.3">
      <c r="B14" s="7" t="s">
        <v>11</v>
      </c>
      <c r="C14" s="11">
        <v>70</v>
      </c>
      <c r="D14" s="12">
        <v>100</v>
      </c>
      <c r="E14" s="12"/>
      <c r="F14" s="12">
        <v>100</v>
      </c>
      <c r="G14" s="12">
        <v>75</v>
      </c>
      <c r="H14" s="35"/>
      <c r="N14" s="30">
        <v>1.05</v>
      </c>
      <c r="O14" s="30">
        <v>-1</v>
      </c>
    </row>
    <row r="15" spans="1:17" x14ac:dyDescent="0.3">
      <c r="B15" s="7" t="s">
        <v>12</v>
      </c>
      <c r="C15" s="11">
        <v>70</v>
      </c>
      <c r="D15" s="12">
        <v>1100</v>
      </c>
      <c r="E15" s="12"/>
      <c r="F15" s="12">
        <v>100</v>
      </c>
      <c r="G15" s="12">
        <v>1075</v>
      </c>
      <c r="H15" s="35"/>
      <c r="O15" s="30">
        <v>1.05</v>
      </c>
      <c r="P15" s="30">
        <v>-1</v>
      </c>
    </row>
    <row r="16" spans="1:17" x14ac:dyDescent="0.3">
      <c r="B16" s="7" t="s">
        <v>13</v>
      </c>
      <c r="C16" s="11">
        <v>70</v>
      </c>
      <c r="D16" s="12"/>
      <c r="E16" s="12"/>
      <c r="F16" s="12">
        <v>1100</v>
      </c>
      <c r="G16" s="12"/>
      <c r="H16" s="35"/>
      <c r="P16" s="30">
        <v>1.05</v>
      </c>
      <c r="Q16" s="30">
        <v>-1</v>
      </c>
    </row>
    <row r="17" spans="1:17" x14ac:dyDescent="0.3">
      <c r="B17" s="7" t="s">
        <v>14</v>
      </c>
      <c r="C17" s="11">
        <v>1070</v>
      </c>
      <c r="D17" s="12"/>
      <c r="E17" s="12"/>
      <c r="F17" s="12"/>
      <c r="G17" s="12"/>
      <c r="H17" s="35"/>
      <c r="Q17" s="30">
        <v>1.05</v>
      </c>
    </row>
    <row r="19" spans="1:17" x14ac:dyDescent="0.3">
      <c r="B19" s="13" t="s">
        <v>17</v>
      </c>
      <c r="C19" s="29">
        <v>0.05</v>
      </c>
    </row>
    <row r="21" spans="1:17" s="3" customFormat="1" x14ac:dyDescent="0.3">
      <c r="A21" s="4" t="s">
        <v>18</v>
      </c>
    </row>
    <row r="23" spans="1:17" x14ac:dyDescent="0.3">
      <c r="C23" s="55" t="s">
        <v>65</v>
      </c>
      <c r="D23" s="56"/>
      <c r="E23" s="56"/>
      <c r="F23" s="56"/>
      <c r="G23" s="56"/>
      <c r="H23" s="55" t="s">
        <v>59</v>
      </c>
      <c r="I23" s="56"/>
      <c r="J23" s="56"/>
      <c r="K23" s="56"/>
      <c r="L23" s="56"/>
      <c r="M23" s="56"/>
      <c r="N23" s="56"/>
      <c r="O23" s="56"/>
      <c r="P23" s="56"/>
      <c r="Q23" s="56"/>
    </row>
    <row r="24" spans="1:17" x14ac:dyDescent="0.3">
      <c r="B24" s="8"/>
      <c r="C24" s="9" t="s">
        <v>60</v>
      </c>
      <c r="D24" s="8" t="s">
        <v>61</v>
      </c>
      <c r="E24" s="8" t="s">
        <v>62</v>
      </c>
      <c r="F24" s="8" t="s">
        <v>63</v>
      </c>
      <c r="G24" s="8" t="s">
        <v>64</v>
      </c>
      <c r="H24" s="32" t="s">
        <v>49</v>
      </c>
      <c r="I24" s="31" t="s">
        <v>50</v>
      </c>
      <c r="J24" s="31" t="s">
        <v>51</v>
      </c>
      <c r="K24" s="31" t="s">
        <v>52</v>
      </c>
      <c r="L24" s="31" t="s">
        <v>53</v>
      </c>
      <c r="M24" s="31" t="s">
        <v>54</v>
      </c>
      <c r="N24" s="31" t="s">
        <v>55</v>
      </c>
      <c r="O24" s="31" t="s">
        <v>56</v>
      </c>
      <c r="P24" s="31" t="s">
        <v>57</v>
      </c>
      <c r="Q24" s="31" t="s">
        <v>58</v>
      </c>
    </row>
    <row r="25" spans="1:17" x14ac:dyDescent="0.3">
      <c r="B25" s="21" t="s">
        <v>18</v>
      </c>
      <c r="C25" s="36">
        <v>2.1384225220777489</v>
      </c>
      <c r="D25" s="37">
        <v>4</v>
      </c>
      <c r="E25" s="37">
        <v>3.0794198386484748</v>
      </c>
      <c r="F25" s="37">
        <v>0</v>
      </c>
      <c r="G25" s="37">
        <v>0</v>
      </c>
      <c r="H25" s="39">
        <v>54.774407721447666</v>
      </c>
      <c r="I25" s="37">
        <v>280.65919255159804</v>
      </c>
      <c r="J25" s="47">
        <v>453.72571662325606</v>
      </c>
      <c r="K25" s="37">
        <v>563.96012939849709</v>
      </c>
      <c r="L25" s="38">
        <v>0</v>
      </c>
      <c r="M25" s="37">
        <v>2329.3892197441155</v>
      </c>
      <c r="N25" s="37">
        <v>1288.8437553432559</v>
      </c>
      <c r="O25" s="37">
        <v>0</v>
      </c>
      <c r="P25" s="37">
        <v>2427.8718721291575</v>
      </c>
      <c r="Q25" s="37">
        <v>333.12830185689984</v>
      </c>
    </row>
    <row r="27" spans="1:17" x14ac:dyDescent="0.3">
      <c r="B27" s="7" t="s">
        <v>66</v>
      </c>
      <c r="C27" s="19">
        <f>-SUMPRODUCT(C7:Q7,C25:Q25)+500</f>
        <v>8811.080431433069</v>
      </c>
      <c r="D27" s="20"/>
    </row>
    <row r="29" spans="1:17" s="3" customFormat="1" x14ac:dyDescent="0.3">
      <c r="A29" s="4" t="s">
        <v>21</v>
      </c>
    </row>
    <row r="31" spans="1:17" x14ac:dyDescent="0.3">
      <c r="B31" s="43" t="s">
        <v>70</v>
      </c>
      <c r="C31" s="9" t="s">
        <v>68</v>
      </c>
      <c r="D31" s="40"/>
      <c r="E31" s="8" t="s">
        <v>69</v>
      </c>
      <c r="F31" s="41"/>
      <c r="G31" s="13"/>
      <c r="H31" s="13"/>
      <c r="I31" s="13"/>
    </row>
    <row r="32" spans="1:17" x14ac:dyDescent="0.3">
      <c r="B32" s="7" t="s">
        <v>5</v>
      </c>
      <c r="C32" s="10">
        <f>SUMPRODUCT($C$25:$Q$25,C8:Q8)</f>
        <v>557.5</v>
      </c>
      <c r="D32" s="12" t="s">
        <v>67</v>
      </c>
      <c r="E32" s="5">
        <f>500*(1+0.115)</f>
        <v>557.5</v>
      </c>
      <c r="F32" s="13"/>
      <c r="G32" s="41"/>
      <c r="H32" s="42"/>
      <c r="I32" s="42"/>
    </row>
    <row r="33" spans="2:9" x14ac:dyDescent="0.3">
      <c r="B33" s="7" t="s">
        <v>6</v>
      </c>
      <c r="C33" s="10">
        <f t="shared" ref="C33:C41" si="0">SUMPRODUCT($C$25:$Q$25,C9:Q9)</f>
        <v>621.61249999999984</v>
      </c>
      <c r="D33" s="12" t="s">
        <v>67</v>
      </c>
      <c r="E33" s="5">
        <f>E32*(1+0.115)</f>
        <v>621.61249999999995</v>
      </c>
      <c r="F33" s="13"/>
      <c r="G33" s="41"/>
      <c r="H33" s="42"/>
      <c r="I33" s="42"/>
    </row>
    <row r="34" spans="2:9" x14ac:dyDescent="0.3">
      <c r="B34" s="7" t="s">
        <v>7</v>
      </c>
      <c r="C34" s="10">
        <f t="shared" si="0"/>
        <v>693.09793749999983</v>
      </c>
      <c r="D34" s="12" t="s">
        <v>67</v>
      </c>
      <c r="E34" s="5">
        <f t="shared" ref="E34:E41" si="1">E33*(1+0.115)</f>
        <v>693.09793749999994</v>
      </c>
      <c r="F34" s="13"/>
      <c r="G34" s="41"/>
      <c r="H34" s="42"/>
      <c r="I34" s="42"/>
    </row>
    <row r="35" spans="2:9" x14ac:dyDescent="0.3">
      <c r="B35" s="7" t="s">
        <v>8</v>
      </c>
      <c r="C35" s="10">
        <f t="shared" si="0"/>
        <v>1372.8042003124999</v>
      </c>
      <c r="D35" s="12" t="s">
        <v>67</v>
      </c>
      <c r="E35" s="5">
        <f>E34*(1+0.115)+600</f>
        <v>1372.8042003124999</v>
      </c>
      <c r="F35" s="44" t="s">
        <v>71</v>
      </c>
      <c r="G35" s="41"/>
      <c r="H35" s="42"/>
      <c r="I35" s="42"/>
    </row>
    <row r="36" spans="2:9" x14ac:dyDescent="0.3">
      <c r="B36" s="7" t="s">
        <v>9</v>
      </c>
      <c r="C36" s="10">
        <f t="shared" si="0"/>
        <v>1530.6766833484371</v>
      </c>
      <c r="D36" s="12" t="s">
        <v>67</v>
      </c>
      <c r="E36" s="5">
        <f t="shared" si="1"/>
        <v>1530.6766833484373</v>
      </c>
      <c r="F36" s="13"/>
      <c r="G36" s="41"/>
      <c r="H36" s="42"/>
      <c r="I36" s="42"/>
    </row>
    <row r="37" spans="2:9" x14ac:dyDescent="0.3">
      <c r="B37" s="7" t="s">
        <v>10</v>
      </c>
      <c r="C37" s="10">
        <f t="shared" si="0"/>
        <v>1706.7045019335078</v>
      </c>
      <c r="D37" s="12" t="s">
        <v>67</v>
      </c>
      <c r="E37" s="5">
        <f t="shared" si="1"/>
        <v>1706.7045019335076</v>
      </c>
      <c r="F37" s="13"/>
      <c r="G37" s="41"/>
      <c r="H37" s="42"/>
      <c r="I37" s="42"/>
    </row>
    <row r="38" spans="2:9" x14ac:dyDescent="0.3">
      <c r="B38" s="7" t="s">
        <v>11</v>
      </c>
      <c r="C38" s="10">
        <f t="shared" si="0"/>
        <v>1902.975519655861</v>
      </c>
      <c r="D38" s="12" t="s">
        <v>67</v>
      </c>
      <c r="E38" s="5">
        <f t="shared" si="1"/>
        <v>1902.975519655861</v>
      </c>
      <c r="F38" s="13"/>
      <c r="G38" s="41"/>
      <c r="H38" s="42"/>
      <c r="I38" s="42"/>
    </row>
    <row r="39" spans="2:9" x14ac:dyDescent="0.3">
      <c r="B39" s="7" t="s">
        <v>12</v>
      </c>
      <c r="C39" s="10">
        <f t="shared" si="0"/>
        <v>2121.8177044162853</v>
      </c>
      <c r="D39" s="12" t="s">
        <v>67</v>
      </c>
      <c r="E39" s="5">
        <f t="shared" si="1"/>
        <v>2121.8177044162849</v>
      </c>
      <c r="F39" s="13"/>
      <c r="G39" s="41"/>
      <c r="H39" s="42"/>
      <c r="I39" s="41"/>
    </row>
    <row r="40" spans="2:9" x14ac:dyDescent="0.3">
      <c r="B40" s="7" t="s">
        <v>13</v>
      </c>
      <c r="C40" s="10">
        <f t="shared" si="0"/>
        <v>2365.8267404241583</v>
      </c>
      <c r="D40" s="12" t="s">
        <v>67</v>
      </c>
      <c r="E40" s="5">
        <f t="shared" si="1"/>
        <v>2365.8267404241578</v>
      </c>
      <c r="F40" s="13"/>
      <c r="G40" s="41"/>
      <c r="H40" s="42"/>
      <c r="I40" s="41"/>
    </row>
    <row r="41" spans="2:9" x14ac:dyDescent="0.3">
      <c r="B41" s="7" t="s">
        <v>14</v>
      </c>
      <c r="C41" s="10">
        <f t="shared" si="0"/>
        <v>2637.8968155729362</v>
      </c>
      <c r="D41" s="12" t="s">
        <v>128</v>
      </c>
      <c r="E41" s="5">
        <f t="shared" si="1"/>
        <v>2637.8968155729358</v>
      </c>
      <c r="F41" s="13"/>
      <c r="G41" s="41"/>
      <c r="H41" s="42"/>
    </row>
    <row r="42" spans="2:9" x14ac:dyDescent="0.3">
      <c r="F42" s="41"/>
      <c r="G42" s="41"/>
      <c r="H42" s="41"/>
    </row>
    <row r="43" spans="2:9" x14ac:dyDescent="0.3">
      <c r="F43" s="41"/>
      <c r="G43" s="41"/>
      <c r="H43" s="41"/>
    </row>
    <row r="44" spans="2:9" x14ac:dyDescent="0.3">
      <c r="B44" s="45" t="s">
        <v>72</v>
      </c>
      <c r="C44" s="46">
        <f>D25+F25</f>
        <v>4</v>
      </c>
      <c r="D44" s="12" t="s">
        <v>27</v>
      </c>
      <c r="E44" s="16">
        <v>4</v>
      </c>
    </row>
  </sheetData>
  <mergeCells count="4">
    <mergeCell ref="H5:Q5"/>
    <mergeCell ref="C5:G5"/>
    <mergeCell ref="C23:G23"/>
    <mergeCell ref="H23:Q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17" workbookViewId="0">
      <selection activeCell="E36" sqref="E36"/>
    </sheetView>
  </sheetViews>
  <sheetFormatPr defaultRowHeight="14.4" x14ac:dyDescent="0.3"/>
  <cols>
    <col min="1" max="1" width="2.33203125" customWidth="1"/>
    <col min="2" max="2" width="6.6640625" bestFit="1" customWidth="1"/>
    <col min="3" max="3" width="29.77734375" bestFit="1" customWidth="1"/>
    <col min="4" max="4" width="12" bestFit="1" customWidth="1"/>
    <col min="5" max="5" width="12.6640625" bestFit="1" customWidth="1"/>
    <col min="6" max="8" width="12" bestFit="1" customWidth="1"/>
  </cols>
  <sheetData>
    <row r="1" spans="1:8" x14ac:dyDescent="0.3">
      <c r="A1" s="6" t="s">
        <v>73</v>
      </c>
    </row>
    <row r="2" spans="1:8" x14ac:dyDescent="0.3">
      <c r="A2" s="6" t="s">
        <v>74</v>
      </c>
    </row>
    <row r="3" spans="1:8" x14ac:dyDescent="0.3">
      <c r="A3" s="6" t="s">
        <v>150</v>
      </c>
    </row>
    <row r="5" spans="1:8" ht="15" thickBot="1" x14ac:dyDescent="0.35">
      <c r="A5" t="s">
        <v>29</v>
      </c>
    </row>
    <row r="6" spans="1:8" ht="15" thickBot="1" x14ac:dyDescent="0.35">
      <c r="B6" s="57" t="s">
        <v>30</v>
      </c>
      <c r="C6" s="57" t="s">
        <v>31</v>
      </c>
      <c r="D6" s="57" t="s">
        <v>32</v>
      </c>
      <c r="E6" s="57"/>
    </row>
    <row r="7" spans="1:8" ht="15" thickBot="1" x14ac:dyDescent="0.35">
      <c r="B7" s="24" t="s">
        <v>75</v>
      </c>
      <c r="C7" s="24" t="s">
        <v>76</v>
      </c>
      <c r="D7" s="24">
        <v>8811.080431433069</v>
      </c>
      <c r="E7" s="24"/>
    </row>
    <row r="9" spans="1:8" ht="15" thickBot="1" x14ac:dyDescent="0.35">
      <c r="A9" t="s">
        <v>34</v>
      </c>
    </row>
    <row r="10" spans="1:8" x14ac:dyDescent="0.3">
      <c r="B10" s="58"/>
      <c r="C10" s="58"/>
      <c r="D10" s="60" t="s">
        <v>35</v>
      </c>
      <c r="E10" s="60" t="s">
        <v>36</v>
      </c>
      <c r="F10" s="58" t="s">
        <v>37</v>
      </c>
      <c r="G10" s="58" t="s">
        <v>38</v>
      </c>
      <c r="H10" s="58" t="s">
        <v>38</v>
      </c>
    </row>
    <row r="11" spans="1:8" ht="15" thickBot="1" x14ac:dyDescent="0.35">
      <c r="B11" s="59" t="s">
        <v>30</v>
      </c>
      <c r="C11" s="59" t="s">
        <v>31</v>
      </c>
      <c r="D11" s="59" t="s">
        <v>39</v>
      </c>
      <c r="E11" s="59" t="s">
        <v>40</v>
      </c>
      <c r="F11" s="59" t="s">
        <v>41</v>
      </c>
      <c r="G11" s="59" t="s">
        <v>42</v>
      </c>
      <c r="H11" s="59" t="s">
        <v>43</v>
      </c>
    </row>
    <row r="12" spans="1:8" x14ac:dyDescent="0.3">
      <c r="B12" s="63" t="s">
        <v>33</v>
      </c>
      <c r="C12" s="63" t="s">
        <v>77</v>
      </c>
      <c r="D12" s="64">
        <v>2.1384225220777489</v>
      </c>
      <c r="E12" s="64">
        <v>0</v>
      </c>
      <c r="F12" s="63">
        <v>834.32</v>
      </c>
      <c r="G12" s="63">
        <v>67.346718437119748</v>
      </c>
      <c r="H12" s="63">
        <v>40.626606173843584</v>
      </c>
    </row>
    <row r="13" spans="1:8" x14ac:dyDescent="0.3">
      <c r="B13" s="25" t="s">
        <v>78</v>
      </c>
      <c r="C13" s="25" t="s">
        <v>79</v>
      </c>
      <c r="D13" s="26">
        <v>4</v>
      </c>
      <c r="E13" s="26">
        <v>0</v>
      </c>
      <c r="F13" s="25">
        <v>945.73</v>
      </c>
      <c r="G13" s="25">
        <v>29.85931741954241</v>
      </c>
      <c r="H13" s="25">
        <v>1E+30</v>
      </c>
    </row>
    <row r="14" spans="1:8" x14ac:dyDescent="0.3">
      <c r="B14" s="25" t="s">
        <v>80</v>
      </c>
      <c r="C14" s="25" t="s">
        <v>81</v>
      </c>
      <c r="D14" s="26">
        <v>3.0794198386484748</v>
      </c>
      <c r="E14" s="26">
        <v>0</v>
      </c>
      <c r="F14" s="25">
        <v>873.3</v>
      </c>
      <c r="G14" s="25">
        <v>234.9369170240391</v>
      </c>
      <c r="H14" s="25">
        <v>62.595865022475223</v>
      </c>
    </row>
    <row r="15" spans="1:8" x14ac:dyDescent="0.3">
      <c r="B15" s="25" t="s">
        <v>82</v>
      </c>
      <c r="C15" s="25" t="s">
        <v>83</v>
      </c>
      <c r="D15" s="26">
        <v>0</v>
      </c>
      <c r="E15" s="26">
        <v>29.859317394316164</v>
      </c>
      <c r="F15" s="25">
        <v>0</v>
      </c>
      <c r="G15" s="25">
        <v>1E+30</v>
      </c>
      <c r="H15" s="25">
        <v>29.859317394316164</v>
      </c>
    </row>
    <row r="16" spans="1:8" x14ac:dyDescent="0.3">
      <c r="B16" s="25" t="s">
        <v>84</v>
      </c>
      <c r="C16" s="25" t="s">
        <v>85</v>
      </c>
      <c r="D16" s="26">
        <v>0</v>
      </c>
      <c r="E16" s="26">
        <v>112.25725914353636</v>
      </c>
      <c r="F16" s="25">
        <v>0</v>
      </c>
      <c r="G16" s="25">
        <v>1E+30</v>
      </c>
      <c r="H16" s="25">
        <v>112.25725914353634</v>
      </c>
    </row>
    <row r="17" spans="1:8" x14ac:dyDescent="0.3">
      <c r="B17" s="25" t="s">
        <v>86</v>
      </c>
      <c r="C17" s="25" t="s">
        <v>87</v>
      </c>
      <c r="D17" s="26">
        <v>54.774407721447666</v>
      </c>
      <c r="E17" s="26">
        <v>0</v>
      </c>
      <c r="F17" s="25">
        <v>1</v>
      </c>
      <c r="G17" s="25">
        <v>1.7762861001982777</v>
      </c>
      <c r="H17" s="25">
        <v>2.9726168796964551E-2</v>
      </c>
    </row>
    <row r="18" spans="1:8" x14ac:dyDescent="0.3">
      <c r="B18" s="25" t="s">
        <v>88</v>
      </c>
      <c r="C18" s="25" t="s">
        <v>89</v>
      </c>
      <c r="D18" s="26">
        <v>280.65919255159804</v>
      </c>
      <c r="E18" s="26">
        <v>0</v>
      </c>
      <c r="F18" s="25">
        <v>0</v>
      </c>
      <c r="G18" s="25">
        <v>2.3129081613585778</v>
      </c>
      <c r="H18" s="25">
        <v>0.12252104358095804</v>
      </c>
    </row>
    <row r="19" spans="1:8" x14ac:dyDescent="0.3">
      <c r="B19" s="25" t="s">
        <v>90</v>
      </c>
      <c r="C19" s="25" t="s">
        <v>91</v>
      </c>
      <c r="D19" s="26">
        <v>453.72571662325606</v>
      </c>
      <c r="E19" s="26">
        <v>0</v>
      </c>
      <c r="F19" s="25">
        <v>0</v>
      </c>
      <c r="G19" s="25">
        <v>3.3874299552534008</v>
      </c>
      <c r="H19" s="25">
        <v>0.12575428972441496</v>
      </c>
    </row>
    <row r="20" spans="1:8" x14ac:dyDescent="0.3">
      <c r="B20" s="25" t="s">
        <v>92</v>
      </c>
      <c r="C20" s="25" t="s">
        <v>93</v>
      </c>
      <c r="D20" s="26">
        <v>563.96012939849709</v>
      </c>
      <c r="E20" s="26">
        <v>0</v>
      </c>
      <c r="F20" s="25">
        <v>0</v>
      </c>
      <c r="G20" s="25">
        <v>6.6135537221614076</v>
      </c>
      <c r="H20" s="25">
        <v>0.22450093262752163</v>
      </c>
    </row>
    <row r="21" spans="1:8" x14ac:dyDescent="0.3">
      <c r="B21" s="25" t="s">
        <v>94</v>
      </c>
      <c r="C21" s="25" t="s">
        <v>95</v>
      </c>
      <c r="D21" s="26">
        <v>0</v>
      </c>
      <c r="E21" s="26">
        <v>0.22947326753865943</v>
      </c>
      <c r="F21" s="25">
        <v>0</v>
      </c>
      <c r="G21" s="25">
        <v>1E+30</v>
      </c>
      <c r="H21" s="25">
        <v>0.22947326753865943</v>
      </c>
    </row>
    <row r="22" spans="1:8" x14ac:dyDescent="0.3">
      <c r="B22" s="25" t="s">
        <v>96</v>
      </c>
      <c r="C22" s="25" t="s">
        <v>97</v>
      </c>
      <c r="D22" s="26">
        <v>2329.3892197441155</v>
      </c>
      <c r="E22" s="26">
        <v>0</v>
      </c>
      <c r="F22" s="25">
        <v>0</v>
      </c>
      <c r="G22" s="25">
        <v>3.6341607310754442</v>
      </c>
      <c r="H22" s="25">
        <v>6.197990719237477E-2</v>
      </c>
    </row>
    <row r="23" spans="1:8" x14ac:dyDescent="0.3">
      <c r="B23" s="25" t="s">
        <v>98</v>
      </c>
      <c r="C23" s="25" t="s">
        <v>99</v>
      </c>
      <c r="D23" s="26">
        <v>1288.8437553432559</v>
      </c>
      <c r="E23" s="26">
        <v>0</v>
      </c>
      <c r="F23" s="25">
        <v>0</v>
      </c>
      <c r="G23" s="25">
        <v>7.0952661892425333</v>
      </c>
      <c r="H23" s="25">
        <v>6.2886845599915725E-2</v>
      </c>
    </row>
    <row r="24" spans="1:8" x14ac:dyDescent="0.3">
      <c r="B24" s="25" t="s">
        <v>100</v>
      </c>
      <c r="C24" s="25" t="s">
        <v>101</v>
      </c>
      <c r="D24" s="26">
        <v>0</v>
      </c>
      <c r="E24" s="26">
        <v>6.3868142317029711E-2</v>
      </c>
      <c r="F24" s="25">
        <v>0</v>
      </c>
      <c r="G24" s="25">
        <v>1E+30</v>
      </c>
      <c r="H24" s="25">
        <v>6.3868142317029711E-2</v>
      </c>
    </row>
    <row r="25" spans="1:8" x14ac:dyDescent="0.3">
      <c r="B25" s="25" t="s">
        <v>102</v>
      </c>
      <c r="C25" s="25" t="s">
        <v>103</v>
      </c>
      <c r="D25" s="26">
        <v>2427.8718721291575</v>
      </c>
      <c r="E25" s="26">
        <v>0</v>
      </c>
      <c r="F25" s="25">
        <v>0</v>
      </c>
      <c r="G25" s="25">
        <v>2.976969191089144E-2</v>
      </c>
      <c r="H25" s="25">
        <v>6.4932013184892459E-2</v>
      </c>
    </row>
    <row r="26" spans="1:8" ht="15" thickBot="1" x14ac:dyDescent="0.35">
      <c r="B26" s="24" t="s">
        <v>104</v>
      </c>
      <c r="C26" s="24" t="s">
        <v>105</v>
      </c>
      <c r="D26" s="28">
        <v>333.12830185689984</v>
      </c>
      <c r="E26" s="28">
        <v>0</v>
      </c>
      <c r="F26" s="24">
        <v>0</v>
      </c>
      <c r="G26" s="24">
        <v>3.986723035751006E-2</v>
      </c>
      <c r="H26" s="24">
        <v>6.6087901270070776E-2</v>
      </c>
    </row>
    <row r="28" spans="1:8" ht="15" thickBot="1" x14ac:dyDescent="0.35">
      <c r="A28" t="s">
        <v>21</v>
      </c>
    </row>
    <row r="29" spans="1:8" x14ac:dyDescent="0.3">
      <c r="B29" s="58"/>
      <c r="C29" s="58"/>
      <c r="D29" s="58" t="s">
        <v>35</v>
      </c>
      <c r="E29" s="58" t="s">
        <v>44</v>
      </c>
      <c r="F29" s="58" t="s">
        <v>45</v>
      </c>
      <c r="G29" s="58" t="s">
        <v>38</v>
      </c>
      <c r="H29" s="58" t="s">
        <v>38</v>
      </c>
    </row>
    <row r="30" spans="1:8" ht="15" thickBot="1" x14ac:dyDescent="0.35">
      <c r="B30" s="59" t="s">
        <v>30</v>
      </c>
      <c r="C30" s="59" t="s">
        <v>31</v>
      </c>
      <c r="D30" s="59" t="s">
        <v>39</v>
      </c>
      <c r="E30" s="59" t="s">
        <v>46</v>
      </c>
      <c r="F30" s="59" t="s">
        <v>47</v>
      </c>
      <c r="G30" s="59" t="s">
        <v>42</v>
      </c>
      <c r="H30" s="59" t="s">
        <v>43</v>
      </c>
    </row>
    <row r="31" spans="1:8" x14ac:dyDescent="0.3">
      <c r="B31" s="25" t="s">
        <v>106</v>
      </c>
      <c r="C31" s="25" t="s">
        <v>107</v>
      </c>
      <c r="D31" s="27">
        <v>557.5</v>
      </c>
      <c r="E31" s="27">
        <v>0.95238095238095222</v>
      </c>
      <c r="F31" s="25">
        <v>557.5</v>
      </c>
      <c r="G31" s="25">
        <v>1E+30</v>
      </c>
      <c r="H31" s="25">
        <v>57.513128107520053</v>
      </c>
    </row>
    <row r="32" spans="1:8" x14ac:dyDescent="0.3">
      <c r="B32" s="25" t="s">
        <v>108</v>
      </c>
      <c r="C32" s="25" t="s">
        <v>109</v>
      </c>
      <c r="D32" s="27">
        <v>621.61249999999984</v>
      </c>
      <c r="E32" s="27">
        <v>0.90702947845804971</v>
      </c>
      <c r="F32" s="25">
        <v>621.61249999999995</v>
      </c>
      <c r="G32" s="25">
        <v>1E+30</v>
      </c>
      <c r="H32" s="25">
        <v>60.388784512896052</v>
      </c>
    </row>
    <row r="33" spans="2:8" x14ac:dyDescent="0.3">
      <c r="B33" s="25" t="s">
        <v>110</v>
      </c>
      <c r="C33" s="25" t="s">
        <v>111</v>
      </c>
      <c r="D33" s="27">
        <v>693.09793749999983</v>
      </c>
      <c r="E33" s="27">
        <v>0.8638375985314759</v>
      </c>
      <c r="F33" s="25">
        <v>693.09793749999994</v>
      </c>
      <c r="G33" s="25">
        <v>1E+30</v>
      </c>
      <c r="H33" s="25">
        <v>63.408223738540862</v>
      </c>
    </row>
    <row r="34" spans="2:8" x14ac:dyDescent="0.3">
      <c r="B34" s="25" t="s">
        <v>112</v>
      </c>
      <c r="C34" s="25" t="s">
        <v>113</v>
      </c>
      <c r="D34" s="27">
        <v>1372.8042003124999</v>
      </c>
      <c r="E34" s="27">
        <v>0.82270247479188185</v>
      </c>
      <c r="F34" s="25">
        <v>1372.8042003124999</v>
      </c>
      <c r="G34" s="25">
        <v>1E+30</v>
      </c>
      <c r="H34" s="25">
        <v>66.57863492546791</v>
      </c>
    </row>
    <row r="35" spans="2:8" x14ac:dyDescent="0.3">
      <c r="B35" s="25" t="s">
        <v>114</v>
      </c>
      <c r="C35" s="25" t="s">
        <v>115</v>
      </c>
      <c r="D35" s="27">
        <v>1530.6766833484371</v>
      </c>
      <c r="E35" s="27">
        <v>0.56498019738402139</v>
      </c>
      <c r="F35" s="25">
        <v>1530.6766833484373</v>
      </c>
      <c r="G35" s="25">
        <v>221.40744578522427</v>
      </c>
      <c r="H35" s="25">
        <v>3310.3763265471107</v>
      </c>
    </row>
    <row r="36" spans="2:8" x14ac:dyDescent="0.3">
      <c r="B36" s="63" t="s">
        <v>116</v>
      </c>
      <c r="C36" s="63" t="s">
        <v>117</v>
      </c>
      <c r="D36" s="65">
        <v>1706.7045019335078</v>
      </c>
      <c r="E36" s="65">
        <v>0.53807637846097278</v>
      </c>
      <c r="F36" s="63">
        <v>1706.7045019335076</v>
      </c>
      <c r="G36" s="63">
        <v>232.47781807448553</v>
      </c>
      <c r="H36" s="63">
        <v>2445.8586807313213</v>
      </c>
    </row>
    <row r="37" spans="2:8" x14ac:dyDescent="0.3">
      <c r="B37" s="25" t="s">
        <v>118</v>
      </c>
      <c r="C37" s="25" t="s">
        <v>119</v>
      </c>
      <c r="D37" s="27">
        <v>1902.975519655861</v>
      </c>
      <c r="E37" s="27">
        <v>0.51245369377235495</v>
      </c>
      <c r="F37" s="25">
        <v>1902.975519655861</v>
      </c>
      <c r="G37" s="25">
        <v>244.10170897820981</v>
      </c>
      <c r="H37" s="25">
        <v>1353.2859431104187</v>
      </c>
    </row>
    <row r="38" spans="2:8" x14ac:dyDescent="0.3">
      <c r="B38" s="25" t="s">
        <v>120</v>
      </c>
      <c r="C38" s="25" t="s">
        <v>121</v>
      </c>
      <c r="D38" s="27">
        <v>2121.8177044162853</v>
      </c>
      <c r="E38" s="27">
        <v>0.42722433471935739</v>
      </c>
      <c r="F38" s="25">
        <v>2121.8177044162849</v>
      </c>
      <c r="G38" s="25">
        <v>305.2134770004277</v>
      </c>
      <c r="H38" s="25">
        <v>2367.6362014850388</v>
      </c>
    </row>
    <row r="39" spans="2:8" x14ac:dyDescent="0.3">
      <c r="B39" s="25" t="s">
        <v>122</v>
      </c>
      <c r="C39" s="25" t="s">
        <v>123</v>
      </c>
      <c r="D39" s="27">
        <v>2365.8267404241583</v>
      </c>
      <c r="E39" s="27">
        <v>0.40688031878034037</v>
      </c>
      <c r="F39" s="25">
        <v>2365.8267404241578</v>
      </c>
      <c r="G39" s="25">
        <v>320.47415085044895</v>
      </c>
      <c r="H39" s="25">
        <v>2486.0180115592907</v>
      </c>
    </row>
    <row r="40" spans="2:8" x14ac:dyDescent="0.3">
      <c r="B40" s="25" t="s">
        <v>124</v>
      </c>
      <c r="C40" s="25" t="s">
        <v>125</v>
      </c>
      <c r="D40" s="27">
        <v>2637.8968155729362</v>
      </c>
      <c r="E40" s="27">
        <v>0.38750506550508573</v>
      </c>
      <c r="F40" s="25">
        <v>2637.8968155729358</v>
      </c>
      <c r="G40" s="25">
        <v>336.49785839297147</v>
      </c>
      <c r="H40" s="25">
        <v>2610.3189121372557</v>
      </c>
    </row>
    <row r="41" spans="2:8" ht="15" thickBot="1" x14ac:dyDescent="0.35">
      <c r="B41" s="61" t="s">
        <v>126</v>
      </c>
      <c r="C41" s="61" t="s">
        <v>127</v>
      </c>
      <c r="D41" s="62">
        <v>4</v>
      </c>
      <c r="E41" s="62">
        <v>-40.362845569263982</v>
      </c>
      <c r="F41" s="61">
        <v>4</v>
      </c>
      <c r="G41" s="61">
        <v>0.63362071519860153</v>
      </c>
      <c r="H41" s="61">
        <v>0.32903782001794002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showGridLines="0" workbookViewId="0">
      <selection activeCell="C6" sqref="C6:G16"/>
    </sheetView>
  </sheetViews>
  <sheetFormatPr defaultRowHeight="14.4" x14ac:dyDescent="0.3"/>
  <cols>
    <col min="2" max="2" width="12.77734375" bestFit="1" customWidth="1"/>
    <col min="3" max="3" width="13.109375" bestFit="1" customWidth="1"/>
    <col min="4" max="4" width="11.6640625" bestFit="1" customWidth="1"/>
    <col min="5" max="5" width="12.109375" bestFit="1" customWidth="1"/>
    <col min="6" max="6" width="14.6640625" bestFit="1" customWidth="1"/>
    <col min="7" max="7" width="12.21875" bestFit="1" customWidth="1"/>
    <col min="9" max="9" width="9.21875" bestFit="1" customWidth="1"/>
    <col min="11" max="11" width="11.44140625" customWidth="1"/>
  </cols>
  <sheetData>
    <row r="1" spans="1:9" s="1" customFormat="1" ht="23.4" x14ac:dyDescent="0.45">
      <c r="A1" s="2" t="s">
        <v>48</v>
      </c>
    </row>
    <row r="3" spans="1:9" s="3" customFormat="1" x14ac:dyDescent="0.3">
      <c r="A3" s="4" t="s">
        <v>0</v>
      </c>
    </row>
    <row r="5" spans="1:9" x14ac:dyDescent="0.3">
      <c r="B5" s="8"/>
      <c r="C5" s="9" t="s">
        <v>1</v>
      </c>
      <c r="D5" s="8" t="s">
        <v>2</v>
      </c>
      <c r="E5" s="8" t="s">
        <v>3</v>
      </c>
      <c r="F5" s="8" t="s">
        <v>15</v>
      </c>
      <c r="G5" s="8" t="s">
        <v>16</v>
      </c>
    </row>
    <row r="6" spans="1:9" x14ac:dyDescent="0.3">
      <c r="B6" s="7" t="s">
        <v>4</v>
      </c>
      <c r="C6" s="11">
        <v>-834.32</v>
      </c>
      <c r="D6" s="12">
        <v>-945.73</v>
      </c>
      <c r="E6" s="12">
        <v>-873.3</v>
      </c>
      <c r="F6" s="12"/>
      <c r="G6" s="12"/>
      <c r="I6" s="23"/>
    </row>
    <row r="7" spans="1:9" x14ac:dyDescent="0.3">
      <c r="B7" s="7" t="s">
        <v>5</v>
      </c>
      <c r="C7" s="11">
        <v>70</v>
      </c>
      <c r="D7" s="12">
        <v>100</v>
      </c>
      <c r="E7" s="12">
        <v>75</v>
      </c>
      <c r="F7" s="12">
        <v>-945.73</v>
      </c>
      <c r="G7" s="12"/>
    </row>
    <row r="8" spans="1:9" x14ac:dyDescent="0.3">
      <c r="B8" s="7" t="s">
        <v>6</v>
      </c>
      <c r="C8" s="11">
        <v>70</v>
      </c>
      <c r="D8" s="12">
        <v>100</v>
      </c>
      <c r="E8" s="12">
        <v>75</v>
      </c>
      <c r="F8" s="12">
        <v>100</v>
      </c>
      <c r="G8" s="12"/>
    </row>
    <row r="9" spans="1:9" x14ac:dyDescent="0.3">
      <c r="B9" s="7" t="s">
        <v>7</v>
      </c>
      <c r="C9" s="11">
        <v>70</v>
      </c>
      <c r="D9" s="12">
        <v>100</v>
      </c>
      <c r="E9" s="12">
        <v>75</v>
      </c>
      <c r="F9" s="12">
        <v>100</v>
      </c>
      <c r="G9" s="12">
        <v>-873.3</v>
      </c>
    </row>
    <row r="10" spans="1:9" x14ac:dyDescent="0.3">
      <c r="B10" s="7" t="s">
        <v>8</v>
      </c>
      <c r="C10" s="11">
        <v>70</v>
      </c>
      <c r="D10" s="12">
        <v>100</v>
      </c>
      <c r="E10" s="12">
        <v>75</v>
      </c>
      <c r="F10" s="12">
        <v>100</v>
      </c>
      <c r="G10" s="12">
        <v>75</v>
      </c>
    </row>
    <row r="11" spans="1:9" x14ac:dyDescent="0.3">
      <c r="B11" s="7" t="s">
        <v>9</v>
      </c>
      <c r="C11" s="11">
        <v>70</v>
      </c>
      <c r="D11" s="12">
        <v>100</v>
      </c>
      <c r="E11" s="12">
        <v>1075</v>
      </c>
      <c r="F11" s="12">
        <v>100</v>
      </c>
      <c r="G11" s="12">
        <v>75</v>
      </c>
    </row>
    <row r="12" spans="1:9" x14ac:dyDescent="0.3">
      <c r="B12" s="7" t="s">
        <v>10</v>
      </c>
      <c r="C12" s="11">
        <v>70</v>
      </c>
      <c r="D12" s="12">
        <v>100</v>
      </c>
      <c r="E12" s="12"/>
      <c r="F12" s="12">
        <v>100</v>
      </c>
      <c r="G12" s="12">
        <v>75</v>
      </c>
    </row>
    <row r="13" spans="1:9" x14ac:dyDescent="0.3">
      <c r="B13" s="7" t="s">
        <v>11</v>
      </c>
      <c r="C13" s="11">
        <v>70</v>
      </c>
      <c r="D13" s="12">
        <v>100</v>
      </c>
      <c r="E13" s="12"/>
      <c r="F13" s="12">
        <v>100</v>
      </c>
      <c r="G13" s="12">
        <v>75</v>
      </c>
    </row>
    <row r="14" spans="1:9" x14ac:dyDescent="0.3">
      <c r="B14" s="7" t="s">
        <v>12</v>
      </c>
      <c r="C14" s="11">
        <v>70</v>
      </c>
      <c r="D14" s="12">
        <v>1100</v>
      </c>
      <c r="E14" s="12"/>
      <c r="F14" s="12">
        <v>100</v>
      </c>
      <c r="G14" s="12">
        <v>1075</v>
      </c>
    </row>
    <row r="15" spans="1:9" x14ac:dyDescent="0.3">
      <c r="B15" s="7" t="s">
        <v>13</v>
      </c>
      <c r="C15" s="11">
        <v>70</v>
      </c>
      <c r="D15" s="12"/>
      <c r="E15" s="12"/>
      <c r="F15" s="12">
        <v>1100</v>
      </c>
      <c r="G15" s="12"/>
    </row>
    <row r="16" spans="1:9" x14ac:dyDescent="0.3">
      <c r="B16" s="7" t="s">
        <v>14</v>
      </c>
      <c r="C16" s="11">
        <v>1070</v>
      </c>
      <c r="D16" s="12"/>
      <c r="E16" s="12"/>
      <c r="F16" s="12"/>
      <c r="G16" s="12"/>
    </row>
    <row r="18" spans="1:12" x14ac:dyDescent="0.3">
      <c r="B18" s="13" t="s">
        <v>17</v>
      </c>
      <c r="C18" s="29">
        <v>0.05</v>
      </c>
    </row>
    <row r="20" spans="1:12" s="3" customFormat="1" x14ac:dyDescent="0.3">
      <c r="A20" s="4" t="s">
        <v>18</v>
      </c>
    </row>
    <row r="22" spans="1:12" x14ac:dyDescent="0.3">
      <c r="C22" s="9" t="s">
        <v>1</v>
      </c>
      <c r="D22" s="8" t="s">
        <v>2</v>
      </c>
      <c r="E22" s="8" t="s">
        <v>3</v>
      </c>
      <c r="F22" s="8" t="s">
        <v>15</v>
      </c>
      <c r="G22" s="8" t="s">
        <v>16</v>
      </c>
    </row>
    <row r="23" spans="1:12" x14ac:dyDescent="0.3">
      <c r="B23" s="6" t="s">
        <v>19</v>
      </c>
      <c r="C23" s="14">
        <v>2.138422522077748</v>
      </c>
      <c r="D23" s="15">
        <v>4</v>
      </c>
      <c r="E23" s="15">
        <v>3.0794198386484681</v>
      </c>
      <c r="F23" s="15">
        <v>0</v>
      </c>
      <c r="G23" s="15">
        <v>0</v>
      </c>
      <c r="J23" s="21"/>
      <c r="L23" s="16"/>
    </row>
    <row r="25" spans="1:12" x14ac:dyDescent="0.3">
      <c r="B25" s="7" t="s">
        <v>20</v>
      </c>
      <c r="C25" s="19">
        <v>8811.0804314330671</v>
      </c>
      <c r="D25" s="20"/>
    </row>
    <row r="27" spans="1:12" s="3" customFormat="1" x14ac:dyDescent="0.3">
      <c r="A27" s="4" t="s">
        <v>21</v>
      </c>
    </row>
    <row r="29" spans="1:12" x14ac:dyDescent="0.3">
      <c r="B29" s="17"/>
      <c r="C29" s="9" t="s">
        <v>22</v>
      </c>
      <c r="D29" s="8" t="s">
        <v>23</v>
      </c>
      <c r="E29" s="8" t="s">
        <v>25</v>
      </c>
      <c r="F29" s="8" t="s">
        <v>24</v>
      </c>
      <c r="G29" s="8" t="s">
        <v>26</v>
      </c>
    </row>
    <row r="30" spans="1:12" x14ac:dyDescent="0.3">
      <c r="B30" s="7" t="s">
        <v>4</v>
      </c>
      <c r="C30" s="10">
        <f>C25</f>
        <v>8811.0804314330671</v>
      </c>
      <c r="D30" s="5">
        <f>SUMPRODUCT($C$23:$G$23,C6:G6)</f>
        <v>-8256.3060237116151</v>
      </c>
      <c r="E30" s="5">
        <v>500</v>
      </c>
      <c r="F30" s="18">
        <f>C30+D30-E30</f>
        <v>54.774407721452008</v>
      </c>
      <c r="G30" s="5">
        <f>F30*(1+$C$18)</f>
        <v>57.513128107524608</v>
      </c>
    </row>
    <row r="31" spans="1:12" x14ac:dyDescent="0.3">
      <c r="B31" s="7" t="s">
        <v>5</v>
      </c>
      <c r="C31" s="10">
        <f>G30</f>
        <v>57.513128107524608</v>
      </c>
      <c r="D31" s="5">
        <f t="shared" ref="D31:D40" si="0">SUMPRODUCT($C$23:$G$23,C7:G7)</f>
        <v>780.64606444407752</v>
      </c>
      <c r="E31" s="5">
        <f>E30*1.115</f>
        <v>557.5</v>
      </c>
      <c r="F31" s="18">
        <f t="shared" ref="F31:F40" si="1">C31+D31-E31</f>
        <v>280.65919255160213</v>
      </c>
      <c r="G31" s="5">
        <f t="shared" ref="G31:G40" si="2">F31*(1+$C$18)</f>
        <v>294.69215217918224</v>
      </c>
    </row>
    <row r="32" spans="1:12" x14ac:dyDescent="0.3">
      <c r="B32" s="7" t="s">
        <v>6</v>
      </c>
      <c r="C32" s="10">
        <f t="shared" ref="C32:C40" si="3">G31</f>
        <v>294.69215217918224</v>
      </c>
      <c r="D32" s="5">
        <f t="shared" si="0"/>
        <v>780.64606444407752</v>
      </c>
      <c r="E32" s="5">
        <f t="shared" ref="E32:E40" si="4">E31*1.115</f>
        <v>621.61249999999995</v>
      </c>
      <c r="F32" s="18">
        <f t="shared" si="1"/>
        <v>453.72571662325981</v>
      </c>
      <c r="G32" s="5">
        <f t="shared" si="2"/>
        <v>476.4120024544228</v>
      </c>
    </row>
    <row r="33" spans="2:13" x14ac:dyDescent="0.3">
      <c r="B33" s="7" t="s">
        <v>7</v>
      </c>
      <c r="C33" s="10">
        <f t="shared" si="3"/>
        <v>476.4120024544228</v>
      </c>
      <c r="D33" s="5">
        <f t="shared" si="0"/>
        <v>780.64606444407752</v>
      </c>
      <c r="E33" s="5">
        <f t="shared" si="4"/>
        <v>693.09793749999994</v>
      </c>
      <c r="F33" s="18">
        <f t="shared" si="1"/>
        <v>563.96012939850038</v>
      </c>
      <c r="G33" s="5">
        <f t="shared" si="2"/>
        <v>592.15813586842546</v>
      </c>
      <c r="J33" s="21" t="s">
        <v>28</v>
      </c>
      <c r="K33" s="22">
        <f>D23+F23</f>
        <v>4</v>
      </c>
      <c r="L33" s="22" t="s">
        <v>27</v>
      </c>
      <c r="M33" s="22">
        <v>4</v>
      </c>
    </row>
    <row r="34" spans="2:13" x14ac:dyDescent="0.3">
      <c r="B34" s="7" t="s">
        <v>8</v>
      </c>
      <c r="C34" s="10">
        <f t="shared" si="3"/>
        <v>592.15813586842546</v>
      </c>
      <c r="D34" s="5">
        <f t="shared" si="0"/>
        <v>780.64606444407752</v>
      </c>
      <c r="E34" s="5">
        <f>(E33*1.115)+600</f>
        <v>1372.8042003124999</v>
      </c>
      <c r="F34" s="18">
        <f t="shared" si="1"/>
        <v>2.9558577807620168E-12</v>
      </c>
      <c r="G34" s="5">
        <f t="shared" si="2"/>
        <v>3.1036506698001177E-12</v>
      </c>
    </row>
    <row r="35" spans="2:13" x14ac:dyDescent="0.3">
      <c r="B35" s="7" t="s">
        <v>9</v>
      </c>
      <c r="C35" s="10">
        <f t="shared" si="3"/>
        <v>3.1036506698001177E-12</v>
      </c>
      <c r="D35" s="5">
        <f t="shared" si="0"/>
        <v>3860.0659030925458</v>
      </c>
      <c r="E35" s="5">
        <f t="shared" si="4"/>
        <v>1530.6766833484373</v>
      </c>
      <c r="F35" s="18">
        <f t="shared" si="1"/>
        <v>2329.3892197441119</v>
      </c>
      <c r="G35" s="5">
        <f t="shared" si="2"/>
        <v>2445.8586807313177</v>
      </c>
    </row>
    <row r="36" spans="2:13" x14ac:dyDescent="0.3">
      <c r="B36" s="7" t="s">
        <v>10</v>
      </c>
      <c r="C36" s="10">
        <f t="shared" si="3"/>
        <v>2445.8586807313177</v>
      </c>
      <c r="D36" s="5">
        <f t="shared" si="0"/>
        <v>549.68957654544238</v>
      </c>
      <c r="E36" s="5">
        <f t="shared" si="4"/>
        <v>1706.7045019335076</v>
      </c>
      <c r="F36" s="18">
        <f t="shared" si="1"/>
        <v>1288.8437553432525</v>
      </c>
      <c r="G36" s="5">
        <f t="shared" si="2"/>
        <v>1353.2859431104152</v>
      </c>
    </row>
    <row r="37" spans="2:13" x14ac:dyDescent="0.3">
      <c r="B37" s="7" t="s">
        <v>11</v>
      </c>
      <c r="C37" s="10">
        <f t="shared" si="3"/>
        <v>1353.2859431104152</v>
      </c>
      <c r="D37" s="5">
        <f t="shared" si="0"/>
        <v>549.68957654544238</v>
      </c>
      <c r="E37" s="5">
        <f t="shared" si="4"/>
        <v>1902.975519655861</v>
      </c>
      <c r="F37" s="18">
        <f t="shared" si="1"/>
        <v>-3.4106051316484809E-12</v>
      </c>
      <c r="G37" s="5">
        <f t="shared" si="2"/>
        <v>-3.5811353882309049E-12</v>
      </c>
    </row>
    <row r="38" spans="2:13" x14ac:dyDescent="0.3">
      <c r="B38" s="7" t="s">
        <v>12</v>
      </c>
      <c r="C38" s="10">
        <f t="shared" si="3"/>
        <v>-3.5811353882309049E-12</v>
      </c>
      <c r="D38" s="5">
        <f t="shared" si="0"/>
        <v>4549.6895765454419</v>
      </c>
      <c r="E38" s="5">
        <f t="shared" si="4"/>
        <v>2121.8177044162849</v>
      </c>
      <c r="F38" s="18">
        <f t="shared" si="1"/>
        <v>2427.8718721291534</v>
      </c>
      <c r="G38" s="5">
        <f t="shared" si="2"/>
        <v>2549.2654657356111</v>
      </c>
    </row>
    <row r="39" spans="2:13" x14ac:dyDescent="0.3">
      <c r="B39" s="7" t="s">
        <v>13</v>
      </c>
      <c r="C39" s="10">
        <f t="shared" si="3"/>
        <v>2549.2654657356111</v>
      </c>
      <c r="D39" s="5">
        <f t="shared" si="0"/>
        <v>149.68957654544235</v>
      </c>
      <c r="E39" s="5">
        <f t="shared" si="4"/>
        <v>2365.8267404241578</v>
      </c>
      <c r="F39" s="18">
        <f t="shared" si="1"/>
        <v>333.12830185689563</v>
      </c>
      <c r="G39" s="5">
        <f t="shared" si="2"/>
        <v>349.78471694974041</v>
      </c>
    </row>
    <row r="40" spans="2:13" x14ac:dyDescent="0.3">
      <c r="B40" s="7" t="s">
        <v>14</v>
      </c>
      <c r="C40" s="10">
        <f t="shared" si="3"/>
        <v>349.78471694974041</v>
      </c>
      <c r="D40" s="5">
        <f t="shared" si="0"/>
        <v>2288.1120986231904</v>
      </c>
      <c r="E40" s="5">
        <f t="shared" si="4"/>
        <v>2637.8968155729358</v>
      </c>
      <c r="F40" s="18">
        <f t="shared" si="1"/>
        <v>-5.0022208597511053E-12</v>
      </c>
      <c r="G40" s="5">
        <f t="shared" si="2"/>
        <v>-5.2523319027386609E-12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>
      <selection activeCell="B7" sqref="B7"/>
    </sheetView>
  </sheetViews>
  <sheetFormatPr defaultRowHeight="14.4" x14ac:dyDescent="0.3"/>
  <cols>
    <col min="1" max="1" width="11.109375" customWidth="1"/>
    <col min="3" max="3" width="14.44140625" customWidth="1"/>
  </cols>
  <sheetData>
    <row r="1" spans="1:4" ht="23.4" x14ac:dyDescent="0.45">
      <c r="A1" s="2" t="s">
        <v>129</v>
      </c>
    </row>
    <row r="3" spans="1:4" x14ac:dyDescent="0.3">
      <c r="B3" s="48" t="s">
        <v>130</v>
      </c>
      <c r="C3" s="48" t="s">
        <v>131</v>
      </c>
    </row>
    <row r="4" spans="1:4" x14ac:dyDescent="0.3">
      <c r="B4" s="38">
        <v>1</v>
      </c>
      <c r="C4" s="38">
        <v>3</v>
      </c>
    </row>
    <row r="6" spans="1:4" x14ac:dyDescent="0.3">
      <c r="A6" t="s">
        <v>132</v>
      </c>
      <c r="B6" s="16">
        <v>2</v>
      </c>
      <c r="C6" s="16">
        <v>1</v>
      </c>
    </row>
    <row r="8" spans="1:4" x14ac:dyDescent="0.3">
      <c r="B8" s="16" t="s">
        <v>37</v>
      </c>
      <c r="C8" s="49">
        <f>SUMPRODUCT(B4:C4,B6:C6)</f>
        <v>5</v>
      </c>
    </row>
    <row r="10" spans="1:4" s="3" customFormat="1" x14ac:dyDescent="0.3">
      <c r="A10" s="4" t="s">
        <v>21</v>
      </c>
    </row>
    <row r="12" spans="1:4" x14ac:dyDescent="0.3">
      <c r="A12" s="54" t="s">
        <v>143</v>
      </c>
      <c r="B12">
        <f>C4+B4</f>
        <v>4</v>
      </c>
      <c r="C12" s="16" t="s">
        <v>27</v>
      </c>
      <c r="D12">
        <v>4</v>
      </c>
    </row>
    <row r="13" spans="1:4" x14ac:dyDescent="0.3">
      <c r="A13" s="54" t="s">
        <v>144</v>
      </c>
      <c r="B13">
        <f>(2*B4)+C4</f>
        <v>5</v>
      </c>
      <c r="C13" s="16" t="s">
        <v>27</v>
      </c>
      <c r="D13">
        <v>5</v>
      </c>
    </row>
    <row r="14" spans="1:4" x14ac:dyDescent="0.3">
      <c r="A14" s="54" t="s">
        <v>145</v>
      </c>
      <c r="B14">
        <f>(3*B4)+C4</f>
        <v>6</v>
      </c>
      <c r="C14" s="16" t="s">
        <v>27</v>
      </c>
      <c r="D14">
        <v>7</v>
      </c>
    </row>
    <row r="16" spans="1:4" s="3" customFormat="1" x14ac:dyDescent="0.3">
      <c r="A16" s="4" t="s">
        <v>133</v>
      </c>
    </row>
    <row r="18" spans="1:8" x14ac:dyDescent="0.3">
      <c r="A18" s="6" t="s">
        <v>73</v>
      </c>
    </row>
    <row r="19" spans="1:8" x14ac:dyDescent="0.3">
      <c r="A19" s="6" t="s">
        <v>134</v>
      </c>
    </row>
    <row r="20" spans="1:8" x14ac:dyDescent="0.3">
      <c r="A20" s="6" t="s">
        <v>146</v>
      </c>
    </row>
    <row r="22" spans="1:8" ht="15" thickBot="1" x14ac:dyDescent="0.35">
      <c r="A22" t="s">
        <v>135</v>
      </c>
    </row>
    <row r="23" spans="1:8" ht="15" thickBot="1" x14ac:dyDescent="0.35">
      <c r="B23" s="50" t="s">
        <v>30</v>
      </c>
      <c r="C23" s="50" t="s">
        <v>31</v>
      </c>
      <c r="D23" s="50" t="s">
        <v>32</v>
      </c>
      <c r="E23" s="50"/>
    </row>
    <row r="24" spans="1:8" ht="15" thickBot="1" x14ac:dyDescent="0.35">
      <c r="B24" s="24" t="s">
        <v>136</v>
      </c>
      <c r="C24" s="24" t="s">
        <v>137</v>
      </c>
      <c r="D24" s="24">
        <v>5</v>
      </c>
      <c r="E24" s="24"/>
    </row>
    <row r="26" spans="1:8" ht="15" thickBot="1" x14ac:dyDescent="0.35">
      <c r="A26" t="s">
        <v>34</v>
      </c>
    </row>
    <row r="27" spans="1:8" x14ac:dyDescent="0.3">
      <c r="B27" s="51"/>
      <c r="C27" s="51"/>
      <c r="D27" s="53" t="s">
        <v>35</v>
      </c>
      <c r="E27" s="53" t="s">
        <v>36</v>
      </c>
      <c r="F27" s="51" t="s">
        <v>37</v>
      </c>
      <c r="G27" s="51" t="s">
        <v>38</v>
      </c>
      <c r="H27" s="51" t="s">
        <v>38</v>
      </c>
    </row>
    <row r="28" spans="1:8" ht="15" thickBot="1" x14ac:dyDescent="0.35">
      <c r="B28" s="52" t="s">
        <v>30</v>
      </c>
      <c r="C28" s="52" t="s">
        <v>31</v>
      </c>
      <c r="D28" s="52" t="s">
        <v>39</v>
      </c>
      <c r="E28" s="52" t="s">
        <v>40</v>
      </c>
      <c r="F28" s="52" t="s">
        <v>41</v>
      </c>
      <c r="G28" s="52" t="s">
        <v>42</v>
      </c>
      <c r="H28" s="52" t="s">
        <v>43</v>
      </c>
    </row>
    <row r="29" spans="1:8" x14ac:dyDescent="0.3">
      <c r="B29" s="25" t="s">
        <v>138</v>
      </c>
      <c r="C29" s="25" t="s">
        <v>130</v>
      </c>
      <c r="D29" s="26">
        <v>1</v>
      </c>
      <c r="E29" s="26">
        <v>0</v>
      </c>
      <c r="F29" s="25">
        <v>2</v>
      </c>
      <c r="G29" s="25">
        <v>9.9999999999999995E-8</v>
      </c>
      <c r="H29" s="25">
        <v>1.0000000499999999</v>
      </c>
    </row>
    <row r="30" spans="1:8" ht="15" thickBot="1" x14ac:dyDescent="0.35">
      <c r="B30" s="24" t="s">
        <v>139</v>
      </c>
      <c r="C30" s="24" t="s">
        <v>131</v>
      </c>
      <c r="D30" s="28">
        <v>3</v>
      </c>
      <c r="E30" s="28">
        <v>0</v>
      </c>
      <c r="F30" s="24">
        <v>1</v>
      </c>
      <c r="G30" s="24">
        <v>1.0000000499999999</v>
      </c>
      <c r="H30" s="24">
        <v>4.9999999999999998E-8</v>
      </c>
    </row>
    <row r="32" spans="1:8" ht="15" thickBot="1" x14ac:dyDescent="0.35">
      <c r="A32" t="s">
        <v>21</v>
      </c>
    </row>
    <row r="33" spans="2:8" x14ac:dyDescent="0.3">
      <c r="B33" s="51"/>
      <c r="C33" s="51"/>
      <c r="D33" s="51" t="s">
        <v>35</v>
      </c>
      <c r="E33" s="51" t="s">
        <v>44</v>
      </c>
      <c r="F33" s="51" t="s">
        <v>45</v>
      </c>
      <c r="G33" s="51" t="s">
        <v>38</v>
      </c>
      <c r="H33" s="51" t="s">
        <v>38</v>
      </c>
    </row>
    <row r="34" spans="2:8" ht="15" thickBot="1" x14ac:dyDescent="0.35">
      <c r="B34" s="52" t="s">
        <v>30</v>
      </c>
      <c r="C34" s="52" t="s">
        <v>31</v>
      </c>
      <c r="D34" s="52" t="s">
        <v>39</v>
      </c>
      <c r="E34" s="52" t="s">
        <v>46</v>
      </c>
      <c r="F34" s="52" t="s">
        <v>47</v>
      </c>
      <c r="G34" s="52" t="s">
        <v>42</v>
      </c>
      <c r="H34" s="52" t="s">
        <v>43</v>
      </c>
    </row>
    <row r="35" spans="2:8" x14ac:dyDescent="0.3">
      <c r="B35" s="25" t="s">
        <v>140</v>
      </c>
      <c r="C35" s="25" t="s">
        <v>147</v>
      </c>
      <c r="D35" s="26">
        <v>4</v>
      </c>
      <c r="E35" s="26">
        <v>0</v>
      </c>
      <c r="F35" s="25">
        <v>4</v>
      </c>
      <c r="G35" s="25">
        <v>1</v>
      </c>
      <c r="H35" s="25">
        <v>0.999999999999999</v>
      </c>
    </row>
    <row r="36" spans="2:8" x14ac:dyDescent="0.3">
      <c r="B36" s="25" t="s">
        <v>141</v>
      </c>
      <c r="C36" s="25" t="s">
        <v>148</v>
      </c>
      <c r="D36" s="26">
        <v>5</v>
      </c>
      <c r="E36" s="26">
        <v>1</v>
      </c>
      <c r="F36" s="25">
        <v>5</v>
      </c>
      <c r="G36" s="25">
        <v>0.4999999999999995</v>
      </c>
      <c r="H36" s="25">
        <v>1</v>
      </c>
    </row>
    <row r="37" spans="2:8" ht="15" thickBot="1" x14ac:dyDescent="0.35">
      <c r="B37" s="24" t="s">
        <v>142</v>
      </c>
      <c r="C37" s="24" t="s">
        <v>149</v>
      </c>
      <c r="D37" s="28">
        <v>6</v>
      </c>
      <c r="E37" s="28">
        <v>0</v>
      </c>
      <c r="F37" s="24">
        <v>7</v>
      </c>
      <c r="G37" s="24">
        <v>1E+30</v>
      </c>
      <c r="H37" s="24">
        <v>0.99999999999999911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A</vt:lpstr>
      <vt:lpstr>Part B</vt:lpstr>
      <vt:lpstr>Alternative formulation</vt:lpstr>
      <vt:lpstr>Intro to sensitivity</vt:lpstr>
    </vt:vector>
  </TitlesOfParts>
  <Company>Columbia Business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cguetta15</dc:creator>
  <cp:lastModifiedBy>cguetta15</cp:lastModifiedBy>
  <dcterms:created xsi:type="dcterms:W3CDTF">2011-05-28T22:10:56Z</dcterms:created>
  <dcterms:modified xsi:type="dcterms:W3CDTF">2012-02-05T18:19:29Z</dcterms:modified>
</cp:coreProperties>
</file>